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575" tabRatio="916" activeTab="25"/>
  </bookViews>
  <sheets>
    <sheet name="buste" sheetId="1" r:id="rId1"/>
    <sheet name="squadre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class finale" sheetId="24" r:id="rId24"/>
    <sheet name="TOTALI" sheetId="25" r:id="rId25"/>
    <sheet name="CLASSIFICHE" sheetId="26" r:id="rId26"/>
  </sheets>
  <definedNames/>
  <calcPr fullCalcOnLoad="1"/>
</workbook>
</file>

<file path=xl/sharedStrings.xml><?xml version="1.0" encoding="utf-8"?>
<sst xmlns="http://schemas.openxmlformats.org/spreadsheetml/2006/main" count="3291" uniqueCount="533">
  <si>
    <t>TOTALE</t>
  </si>
  <si>
    <t>Paolo Milandri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</si>
  <si>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</si>
  <si>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</si>
  <si>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</si>
  <si>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</si>
  <si>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</si>
  <si>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</si>
  <si>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</si>
  <si>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</si>
  <si>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</si>
  <si>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</si>
  <si>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</si>
  <si>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</si>
  <si>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</si>
  <si>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</si>
  <si>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</si>
  <si>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</si>
  <si>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</si>
  <si>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</si>
  <si>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</si>
  <si>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</si>
  <si>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</si>
  <si>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</si>
  <si>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</si>
  <si>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</si>
  <si>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</si>
  <si>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</si>
  <si>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</si>
  <si>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</si>
  <si>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</si>
  <si>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</si>
  <si>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</si>
  <si>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</si>
  <si>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</si>
  <si>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</si>
  <si>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</si>
  <si>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</si>
  <si>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</si>
  <si>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</si>
  <si>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</si>
  <si>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</si>
  <si>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</si>
  <si>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</si>
  <si>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</si>
  <si>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</si>
  <si>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</si>
  <si>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</si>
  <si>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</si>
  <si>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</si>
  <si>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</si>
  <si>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</si>
  <si>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</si>
  <si>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</si>
  <si>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</si>
  <si>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</si>
  <si>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</si>
  <si>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</si>
  <si>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</si>
  <si>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</si>
  <si>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</si>
  <si>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</si>
  <si>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</si>
  <si>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</si>
  <si>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</si>
  <si>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</si>
  <si>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</si>
  <si>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</si>
  <si>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</si>
  <si>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</si>
  <si>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</si>
  <si>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</si>
  <si>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</si>
  <si>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</si>
  <si>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Jonni Alberto Bardi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</si>
  <si>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</si>
  <si>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</si>
  <si>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</si>
  <si>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</si>
  <si>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</si>
  <si>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</si>
  <si>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</si>
  <si>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</si>
  <si>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</si>
  <si>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</si>
  <si>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</si>
  <si>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</si>
  <si>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</si>
  <si>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</si>
  <si>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</si>
  <si>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</si>
  <si>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</si>
  <si>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</si>
  <si>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</si>
  <si>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</si>
  <si>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</si>
  <si>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</si>
  <si>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</si>
  <si>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</si>
  <si>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Stefano Rusticali</t>
  </si>
  <si>
    <t>INEOS GRENADIERS</t>
  </si>
  <si>
    <t>EWAN</t>
  </si>
  <si>
    <t>JUMBO - VISMA</t>
  </si>
  <si>
    <t>VINGEGAARD</t>
  </si>
  <si>
    <t>GROUPAMA - FDJ</t>
  </si>
  <si>
    <t>GAUDU</t>
  </si>
  <si>
    <t>UAE TEAM EMIRATES</t>
  </si>
  <si>
    <t>CORT NIELSEN</t>
  </si>
  <si>
    <t>GUERREIRO</t>
  </si>
  <si>
    <t>KRISTOFF</t>
  </si>
  <si>
    <t>BORA - HANSGROHE</t>
  </si>
  <si>
    <t>GROENEWEGEN</t>
  </si>
  <si>
    <t>BARGUIL</t>
  </si>
  <si>
    <t>ALPECIN - DECEUNINCK</t>
  </si>
  <si>
    <t>VAN DER POEL</t>
  </si>
  <si>
    <t>ALPECIN</t>
  </si>
  <si>
    <t>BAHRAIN VICTORIOUS</t>
  </si>
  <si>
    <t>HAIG</t>
  </si>
  <si>
    <t>MOVISTAR TEAM</t>
  </si>
  <si>
    <t>COSNEFROY</t>
  </si>
  <si>
    <t>LAPORTE</t>
  </si>
  <si>
    <t>TURGIS</t>
  </si>
  <si>
    <t>BARDET</t>
  </si>
  <si>
    <t>PIDCOCK</t>
  </si>
  <si>
    <t>CICCONE</t>
  </si>
  <si>
    <t>LUTSENKO</t>
  </si>
  <si>
    <t>JAKOBSEN</t>
  </si>
  <si>
    <t>PHILIPSEN</t>
  </si>
  <si>
    <t>O'CONNOR</t>
  </si>
  <si>
    <t>PINOT</t>
  </si>
  <si>
    <t>WOODS</t>
  </si>
  <si>
    <t>POWLESS</t>
  </si>
  <si>
    <t>EF EDUCATION - EASYPOST</t>
  </si>
  <si>
    <t>JORGENSON</t>
  </si>
  <si>
    <t>Francesco Babini</t>
  </si>
  <si>
    <t>MAS Enric</t>
  </si>
  <si>
    <t>SAGAN Peter</t>
  </si>
  <si>
    <t>PEDERSEN Mads</t>
  </si>
  <si>
    <t>YATES Adam</t>
  </si>
  <si>
    <t>STUYVEN</t>
  </si>
  <si>
    <t>FANTATOUR2023: LA CLASSIFICA UFFICIALE</t>
  </si>
  <si>
    <t>FANTATOUR2023: STATISTICHE SQUADRE</t>
  </si>
  <si>
    <t>FANTATOUR2023: STATISTICHE INDIVIDUALI</t>
  </si>
  <si>
    <t>Stefano Faggi</t>
  </si>
  <si>
    <t>Vingegaard, Jonas</t>
  </si>
  <si>
    <t>Pogačar, Tadej</t>
  </si>
  <si>
    <t>Gaudu, David</t>
  </si>
  <si>
    <t>Aert, Wout van</t>
  </si>
  <si>
    <t>Philipsen, Jasper</t>
  </si>
  <si>
    <t>Jakobsen, Fabio</t>
  </si>
  <si>
    <t>Poel, Mathieu van der</t>
  </si>
  <si>
    <t>Pedersen, Mads</t>
  </si>
  <si>
    <t>Alaphilippe, Julian</t>
  </si>
  <si>
    <t>Pidcock, Tom</t>
  </si>
  <si>
    <t>Skjelmose, Mattias</t>
  </si>
  <si>
    <t>Girmay, Biniam</t>
  </si>
  <si>
    <t>Bardet, Romain</t>
  </si>
  <si>
    <t>Buchmann, Emanuel</t>
  </si>
  <si>
    <t>Hindley, Jai</t>
  </si>
  <si>
    <t>Cort Nielsen, Magnus</t>
  </si>
  <si>
    <t>Chaves, Esteban</t>
  </si>
  <si>
    <t>Carapaz, Richard</t>
  </si>
  <si>
    <t>Bilbao, Pello</t>
  </si>
  <si>
    <t>O'Connor, Ben</t>
  </si>
  <si>
    <t>Yates, Simon</t>
  </si>
  <si>
    <t>Woods, Michael</t>
  </si>
  <si>
    <t>Powless, Neilson</t>
  </si>
  <si>
    <t>Rodriguez, Carlos</t>
  </si>
  <si>
    <t>Martínez, Daniel</t>
  </si>
  <si>
    <t>Mas, Enric</t>
  </si>
  <si>
    <t>Guerreiro, Ruben</t>
  </si>
  <si>
    <t>Martin, Guillaume</t>
  </si>
  <si>
    <t>Ewan, Caleb</t>
  </si>
  <si>
    <t>Groenewegen, Dylan</t>
  </si>
  <si>
    <t>Cavendish, Mark</t>
  </si>
  <si>
    <t>Bernal, Egan</t>
  </si>
  <si>
    <t>Landa, Mikel</t>
  </si>
  <si>
    <t>Gils, Maxim Van</t>
  </si>
  <si>
    <t>Hamilton, Chris</t>
  </si>
  <si>
    <t>Pinot, Thibaut</t>
  </si>
  <si>
    <t>Bauhaus, Phil</t>
  </si>
  <si>
    <t>Küng, Stefan</t>
  </si>
  <si>
    <t>Haig, Jack</t>
  </si>
  <si>
    <t>Mohorič, Matej</t>
  </si>
  <si>
    <t>Cavagna, Rémi</t>
  </si>
  <si>
    <t>Kelderman, Wilco</t>
  </si>
  <si>
    <t>Laporte, Christophe</t>
  </si>
  <si>
    <t>Yates, Adam</t>
  </si>
  <si>
    <t>Majka, Rafał</t>
  </si>
  <si>
    <t>Kuss, Sepp</t>
  </si>
  <si>
    <t>Trentin, Matteo</t>
  </si>
  <si>
    <t>Benoot, Tiesj</t>
  </si>
  <si>
    <t>Lampaert, Yves</t>
  </si>
  <si>
    <t>Bettiol, Alberto</t>
  </si>
  <si>
    <t>Jungels, Bob</t>
  </si>
  <si>
    <t>Gall, Felix</t>
  </si>
  <si>
    <t>Jorgenson, Matteo</t>
  </si>
  <si>
    <t>Paret-Peintre, Aurélien</t>
  </si>
  <si>
    <t>Coquard, Bryan</t>
  </si>
  <si>
    <t>Sagan, Peter</t>
  </si>
  <si>
    <t>Barguil, Warren</t>
  </si>
  <si>
    <t>Meeus, Jordi</t>
  </si>
  <si>
    <t>Mozzato, Luca</t>
  </si>
  <si>
    <t>Ciccone, Giulio</t>
  </si>
  <si>
    <t>Jumbo - Visma</t>
  </si>
  <si>
    <t>INEOS Grenadiers</t>
  </si>
  <si>
    <t>UAE Team Emirates</t>
  </si>
  <si>
    <t>EF Education - EasyPost</t>
  </si>
  <si>
    <t>Groupama - FDJ</t>
  </si>
  <si>
    <t>BORA - hansgrohe</t>
  </si>
  <si>
    <t>Bahrain Victorious</t>
  </si>
  <si>
    <t>Soudal - Quick-Step</t>
  </si>
  <si>
    <t>Movistar Team</t>
  </si>
  <si>
    <t>AG2R Citroën Team</t>
  </si>
  <si>
    <t>Pogacar </t>
  </si>
  <si>
    <t>Hindley</t>
  </si>
  <si>
    <t>Jakobsen</t>
  </si>
  <si>
    <t>Gaudu</t>
  </si>
  <si>
    <t>Martinez</t>
  </si>
  <si>
    <t>Bernal</t>
  </si>
  <si>
    <t>Girmay</t>
  </si>
  <si>
    <t>Powless</t>
  </si>
  <si>
    <t>Pidcock</t>
  </si>
  <si>
    <t>Mas </t>
  </si>
  <si>
    <t>Landa</t>
  </si>
  <si>
    <t>Ewan</t>
  </si>
  <si>
    <t>Meeus </t>
  </si>
  <si>
    <t>Zingle</t>
  </si>
  <si>
    <t>Bauhaus</t>
  </si>
  <si>
    <t>Guerreiro</t>
  </si>
  <si>
    <t>Laporte</t>
  </si>
  <si>
    <t>Madouas</t>
  </si>
  <si>
    <t>Bardet</t>
  </si>
  <si>
    <t>Sagan</t>
  </si>
  <si>
    <t>Pinot</t>
  </si>
  <si>
    <t>Kung </t>
  </si>
  <si>
    <t>Martin</t>
  </si>
  <si>
    <t>Lopez </t>
  </si>
  <si>
    <t>Bilbao</t>
  </si>
  <si>
    <t>Aranburu </t>
  </si>
  <si>
    <t>Teuns </t>
  </si>
  <si>
    <t>Burgaudeau</t>
  </si>
  <si>
    <t>Simmons </t>
  </si>
  <si>
    <t>Latour </t>
  </si>
  <si>
    <t>Jumbo</t>
  </si>
  <si>
    <t>Uae</t>
  </si>
  <si>
    <t>Ineos</t>
  </si>
  <si>
    <t>Ef</t>
  </si>
  <si>
    <t>Jayco</t>
  </si>
  <si>
    <t>Fdj</t>
  </si>
  <si>
    <t>Trek</t>
  </si>
  <si>
    <t>Ag2r</t>
  </si>
  <si>
    <t>Vingegaard</t>
  </si>
  <si>
    <t>Alaphilippe</t>
  </si>
  <si>
    <t>Skjelmose</t>
  </si>
  <si>
    <t>Philipsen</t>
  </si>
  <si>
    <t>Carapaz</t>
  </si>
  <si>
    <t>O'Connor</t>
  </si>
  <si>
    <t>Pedersen</t>
  </si>
  <si>
    <t>Ciccone</t>
  </si>
  <si>
    <t>Johannessen</t>
  </si>
  <si>
    <t>Groenewegen</t>
  </si>
  <si>
    <t>Kristoff</t>
  </si>
  <si>
    <t>Jorgenson</t>
  </si>
  <si>
    <t>Mohoric</t>
  </si>
  <si>
    <t>Lutsenko</t>
  </si>
  <si>
    <t>Cosnefroy</t>
  </si>
  <si>
    <t>Rodriguez</t>
  </si>
  <si>
    <t>Van Aert </t>
  </si>
  <si>
    <t>Van der Poel</t>
  </si>
  <si>
    <t>Coquard</t>
  </si>
  <si>
    <t>Rui Costa</t>
  </si>
  <si>
    <t>Cort Nielsen</t>
  </si>
  <si>
    <t>Asgreen</t>
  </si>
  <si>
    <t>Champoussin</t>
  </si>
  <si>
    <t>Andersen</t>
  </si>
  <si>
    <t>Meintjes</t>
  </si>
  <si>
    <t>Cavendish</t>
  </si>
  <si>
    <t>Alpecin</t>
  </si>
  <si>
    <t>Soudal Quick</t>
  </si>
  <si>
    <t>Lafay</t>
  </si>
  <si>
    <t>POGAČAR Tadej*</t>
  </si>
  <si>
    <t>VAN AERT Wout</t>
  </si>
  <si>
    <t>VINGEGAARD Jonas</t>
  </si>
  <si>
    <t>PHILIPSEN Jasper*</t>
  </si>
  <si>
    <t>VAN DER POEL Mathieu</t>
  </si>
  <si>
    <t>JAKOBSEN Fabio</t>
  </si>
  <si>
    <t>GAUDU David</t>
  </si>
  <si>
    <t>PIDCOCK Thomas*</t>
  </si>
  <si>
    <t>ALAPHILIPPE Julian</t>
  </si>
  <si>
    <t>HINDLEY Jai</t>
  </si>
  <si>
    <t>SKJELMOSE Mattias</t>
  </si>
  <si>
    <t>YATES Simon</t>
  </si>
  <si>
    <t>JORGENSON Matteo*</t>
  </si>
  <si>
    <t>CARAPAZ Richard</t>
  </si>
  <si>
    <t>GIRMAY Biniam*</t>
  </si>
  <si>
    <t>GROENEWEGEN Dylan</t>
  </si>
  <si>
    <t>RODRÍGUEZ Carlos*</t>
  </si>
  <si>
    <t>CORT Magnus</t>
  </si>
  <si>
    <t>BARDET Romain</t>
  </si>
  <si>
    <t>INEOS Grenadiers (WT)</t>
  </si>
  <si>
    <t>Jumbo-Visma (WT)</t>
  </si>
  <si>
    <t>MOHORIČ Matej</t>
  </si>
  <si>
    <t>POWLESS Neilson</t>
  </si>
  <si>
    <t>BILBAO Pello</t>
  </si>
  <si>
    <t>WOODS Michael</t>
  </si>
  <si>
    <t>TURGIS Anthony</t>
  </si>
  <si>
    <t>EWAN Caleb</t>
  </si>
  <si>
    <t>GALL Felix*</t>
  </si>
  <si>
    <t>MARTIN Guillaume</t>
  </si>
  <si>
    <t>MEEUS Jordi*</t>
  </si>
  <si>
    <t>O'CONNOR Ben</t>
  </si>
  <si>
    <t>GUERREIRO Ruben</t>
  </si>
  <si>
    <t>TEUNS Dylan</t>
  </si>
  <si>
    <t>Groupama - FDJ (WT)</t>
  </si>
  <si>
    <t>Bahrain - Victorious (WT)</t>
  </si>
  <si>
    <t>UAE Team Emirates (WT)</t>
  </si>
  <si>
    <t>LAPORTE Christophe</t>
  </si>
  <si>
    <t>POELS Wout</t>
  </si>
  <si>
    <t>JOHANNESSEN Tobias Halland*</t>
  </si>
  <si>
    <t>WRIGHT Fred*</t>
  </si>
  <si>
    <t>LANDA Mikel</t>
  </si>
  <si>
    <t>HAIG Jack</t>
  </si>
  <si>
    <t>CICCONE Giulio</t>
  </si>
  <si>
    <t>COSNEFROY Benoît</t>
  </si>
  <si>
    <t>COSTA Rui</t>
  </si>
  <si>
    <t>BARGUIL Warren</t>
  </si>
  <si>
    <t>VAN GILS Maxim*</t>
  </si>
  <si>
    <t>LUTSENKO Alexey</t>
  </si>
  <si>
    <t>MEINTJES Louis</t>
  </si>
  <si>
    <t>SIMMONS Quinn*</t>
  </si>
  <si>
    <t>HOULE Hugo</t>
  </si>
  <si>
    <t>CLARKE Simon</t>
  </si>
  <si>
    <t>TURNER Ben*</t>
  </si>
  <si>
    <t>KRISTOFF Alexander</t>
  </si>
  <si>
    <t>ZINGLE Axel*</t>
  </si>
  <si>
    <t>STUYVEN Jasper</t>
  </si>
  <si>
    <t>BORA - hansgrohe (WT)</t>
  </si>
  <si>
    <t>Alpecin-Deceuninck (WT)</t>
  </si>
  <si>
    <t>EF Education-EasyPost (WT)</t>
  </si>
  <si>
    <t>AG2R Citroën Team (WT)</t>
  </si>
  <si>
    <t>Lidl - Trek (WT)</t>
  </si>
  <si>
    <t>MOZZATO Luca*</t>
  </si>
  <si>
    <t>MADOUAS Valentin</t>
  </si>
  <si>
    <t>BURGAUDEAU Mathieu*</t>
  </si>
  <si>
    <t>PINOT Thibaut</t>
  </si>
  <si>
    <t>BERNAL Egan</t>
  </si>
  <si>
    <t>11 POGACAR Tadej</t>
  </si>
  <si>
    <t>1 VINGEGAARD Jonas</t>
  </si>
  <si>
    <t>JUMBO-VISMA</t>
  </si>
  <si>
    <t>71 HINDLEY Jai</t>
  </si>
  <si>
    <t>BORA-HANSGROHE</t>
  </si>
  <si>
    <t>161 YATES Simon</t>
  </si>
  <si>
    <t>41 CARAPAZ Richard</t>
  </si>
  <si>
    <t>EF EDUCATION-EASYPOST</t>
  </si>
  <si>
    <t>101 VAN DER POEL Mathieu</t>
  </si>
  <si>
    <t>6 VAN AERT Wout</t>
  </si>
  <si>
    <t>106 PHILIPSEN Jasper</t>
  </si>
  <si>
    <t>164 GROENEWEGEN Dylan</t>
  </si>
  <si>
    <t>86 PEDERSEN Mads</t>
  </si>
  <si>
    <t>LIDL-TREK</t>
  </si>
  <si>
    <t>56 JAKOBSEN Fabio</t>
  </si>
  <si>
    <t>111 GIRMAY Biniam</t>
  </si>
  <si>
    <t>83 JENSEN Skjelmose Mattias</t>
  </si>
  <si>
    <t>27 RODRIGUEZ CANO Carlos</t>
  </si>
  <si>
    <t>131 MAS Enric</t>
  </si>
  <si>
    <t>19 YATES Adam</t>
  </si>
  <si>
    <t>91 O’CONNOR Ben</t>
  </si>
  <si>
    <t>AG2R CITROËN TEAM</t>
  </si>
  <si>
    <t>62 LANDA Mikel</t>
  </si>
  <si>
    <t>141 BARDET Romain</t>
  </si>
  <si>
    <t>95 GALL Felix</t>
  </si>
  <si>
    <t>31 GAUDU David</t>
  </si>
  <si>
    <t>GROUPAMA-FDJ</t>
  </si>
  <si>
    <t>5 LAPORTE Christophe</t>
  </si>
  <si>
    <t>81 CICCONE Giulio</t>
  </si>
  <si>
    <t>37 PINOT Thibaut</t>
  </si>
  <si>
    <t>51 ALAPHILIPPE Julian</t>
  </si>
  <si>
    <t>26 PIDCOCK Thomas</t>
  </si>
  <si>
    <t>46 POWLESS Neilson</t>
  </si>
  <si>
    <t>195 LUTSENKO Alexey</t>
  </si>
  <si>
    <t>76 MEEUS Jordi</t>
  </si>
  <si>
    <t>148 WELSFORD Sam</t>
  </si>
  <si>
    <t>135 JORGENSON Matteo</t>
  </si>
  <si>
    <t>65 BILBAO LOPEZ Pello</t>
  </si>
  <si>
    <t>25 MARTINEZ POVEDA Daniel Felipe</t>
  </si>
  <si>
    <t>181 EWAN Caleb</t>
  </si>
  <si>
    <t>201 KRISTOFF Alexander</t>
  </si>
  <si>
    <t>67 MOHORIC Matej</t>
  </si>
  <si>
    <t>35 MADOUAS Valentin</t>
  </si>
  <si>
    <t>151 WOODS Michael</t>
  </si>
  <si>
    <t>204 JOHANNESSEN Tobias Halland</t>
  </si>
  <si>
    <t>173 CHAMPOUSSIN Clément</t>
  </si>
  <si>
    <t>198 TEJADA CANACUE Harold Alfonso</t>
  </si>
  <si>
    <t>123 GESCHKE Simon</t>
  </si>
  <si>
    <t>171 BARGUIL Warren</t>
  </si>
  <si>
    <t>122 COQUARD Bryan</t>
  </si>
  <si>
    <t>45 NIELSEN Magnus Cort</t>
  </si>
  <si>
    <t>105 KRAGH ANDERSEN Søren</t>
  </si>
  <si>
    <t>132 ALMEIDA GUERREIRO Ruben</t>
  </si>
  <si>
    <t>33 KÜNG Stefan</t>
  </si>
  <si>
    <t>128 ZINGLE Axel</t>
  </si>
  <si>
    <t>114 MEINTJES Louis</t>
  </si>
  <si>
    <t>48 URAN Rigoberto</t>
  </si>
  <si>
    <t>187 VAN GILS Maxim</t>
  </si>
  <si>
    <t>216 LATOUR Pierre</t>
  </si>
  <si>
    <t>191 CAVENDISH Mark</t>
  </si>
  <si>
    <t>158 TEUNS Dylan</t>
  </si>
  <si>
    <t>118 ZIMMERMANN Georg</t>
  </si>
  <si>
    <t>207 WÆRENSKJOLD Søren</t>
  </si>
  <si>
    <t>69 WRIGHT Fred</t>
  </si>
  <si>
    <t>4 KUSS Sepp</t>
  </si>
  <si>
    <t>121 MARTIN Guillaume</t>
  </si>
  <si>
    <t>pogacar</t>
  </si>
  <si>
    <t>vingegaard</t>
  </si>
  <si>
    <t>van der poel</t>
  </si>
  <si>
    <t>van aert</t>
  </si>
  <si>
    <t>philipsen</t>
  </si>
  <si>
    <t>jakobsen</t>
  </si>
  <si>
    <t>gaudu</t>
  </si>
  <si>
    <t>mas</t>
  </si>
  <si>
    <t>skielmose</t>
  </si>
  <si>
    <t>carapaz</t>
  </si>
  <si>
    <t>hindley</t>
  </si>
  <si>
    <t>cort Nielsen</t>
  </si>
  <si>
    <t>INEOS</t>
  </si>
  <si>
    <t>pedersen mads</t>
  </si>
  <si>
    <t>groenewegen</t>
  </si>
  <si>
    <t>powless</t>
  </si>
  <si>
    <t>Martin guillame</t>
  </si>
  <si>
    <t>yates a</t>
  </si>
  <si>
    <t>Rodriguez Carlos</t>
  </si>
  <si>
    <t>Martinez d.</t>
  </si>
  <si>
    <t>kristoff</t>
  </si>
  <si>
    <t>bardet</t>
  </si>
  <si>
    <t>bernal</t>
  </si>
  <si>
    <t>mohoric</t>
  </si>
  <si>
    <t>stuyven</t>
  </si>
  <si>
    <t>alaphilippe</t>
  </si>
  <si>
    <t>barguil</t>
  </si>
  <si>
    <t>champoussin</t>
  </si>
  <si>
    <t>landa</t>
  </si>
  <si>
    <t>UAE</t>
  </si>
  <si>
    <t>Haig</t>
  </si>
  <si>
    <t>JUMBO</t>
  </si>
  <si>
    <t>BAHREIN</t>
  </si>
  <si>
    <t>EF</t>
  </si>
  <si>
    <t>Woods</t>
  </si>
  <si>
    <t>guerreiro</t>
  </si>
  <si>
    <t>izaguirre ion</t>
  </si>
  <si>
    <t>pidcock</t>
  </si>
  <si>
    <t>zingle</t>
  </si>
  <si>
    <t>buchmann </t>
  </si>
  <si>
    <t>Soler</t>
  </si>
  <si>
    <t>kuss</t>
  </si>
  <si>
    <t>gall</t>
  </si>
  <si>
    <t>pinot</t>
  </si>
  <si>
    <t>Kung</t>
  </si>
  <si>
    <t>meeus</t>
  </si>
  <si>
    <t>paret peintre</t>
  </si>
  <si>
    <t>cosnefroy</t>
  </si>
  <si>
    <t>latour</t>
  </si>
  <si>
    <t>coquard</t>
  </si>
  <si>
    <t>welsford</t>
  </si>
  <si>
    <t>lutsenko</t>
  </si>
  <si>
    <t>houle</t>
  </si>
  <si>
    <t>traeen</t>
  </si>
  <si>
    <t>FDJ</t>
  </si>
  <si>
    <t>BORA</t>
  </si>
  <si>
    <t>QUICK STEP</t>
  </si>
  <si>
    <t>TREK</t>
  </si>
  <si>
    <t>Wright Fred</t>
  </si>
  <si>
    <t>Schulz</t>
  </si>
  <si>
    <t>Andersen soren kragh</t>
  </si>
  <si>
    <t>uran</t>
  </si>
  <si>
    <t>girmay</t>
  </si>
  <si>
    <t>Izaguirre J.</t>
  </si>
  <si>
    <t>POGAČAR</t>
  </si>
  <si>
    <t>ALAPHILIPPE</t>
  </si>
  <si>
    <t>MOHORIČ</t>
  </si>
  <si>
    <t>TEUNS</t>
  </si>
  <si>
    <t>POELS</t>
  </si>
  <si>
    <t>WRIGHT</t>
  </si>
  <si>
    <t>Team Jayco AlUla</t>
  </si>
  <si>
    <t>HINDLEY</t>
  </si>
  <si>
    <t>CARAPAZ</t>
  </si>
  <si>
    <t>LANDA</t>
  </si>
  <si>
    <t>GALL</t>
  </si>
  <si>
    <t>WELSFORD</t>
  </si>
  <si>
    <t>TEJADA</t>
  </si>
  <si>
    <t>RODRIGUEZ</t>
  </si>
  <si>
    <t>MAS</t>
  </si>
  <si>
    <t>MARTIN</t>
  </si>
  <si>
    <t>CHAMPOUSSIN</t>
  </si>
  <si>
    <t>SOUDAL - QUICK STEP</t>
  </si>
  <si>
    <t>PEDERSEN</t>
  </si>
  <si>
    <t>GIRMAY</t>
  </si>
  <si>
    <t>BUCHMANN</t>
  </si>
  <si>
    <t>CHAVES</t>
  </si>
  <si>
    <t>BILBAO</t>
  </si>
  <si>
    <t>CAVENDISH</t>
  </si>
  <si>
    <t>VAN GILS</t>
  </si>
  <si>
    <t>HAMILTON</t>
  </si>
  <si>
    <t>VAN AERT </t>
  </si>
  <si>
    <t>SKJELMOSE</t>
  </si>
  <si>
    <t>MARTINEZ</t>
  </si>
  <si>
    <t>BERNAL</t>
  </si>
  <si>
    <t>JOHANNESSEN</t>
  </si>
  <si>
    <t>MEEUS </t>
  </si>
  <si>
    <t>ZINGLE</t>
  </si>
  <si>
    <t>BAUHAUS</t>
  </si>
  <si>
    <t>MADOUAS</t>
  </si>
  <si>
    <t>TEAM JAYCO ALULA</t>
  </si>
  <si>
    <t>AG2R Citroëën Team</t>
  </si>
  <si>
    <t>Israel - Premier Tech</t>
  </si>
  <si>
    <t>TotalEnergies</t>
  </si>
  <si>
    <t>Team Arkéa - Samsic</t>
  </si>
  <si>
    <t>Lotto Dstny</t>
  </si>
  <si>
    <t>Uno-X Pro Cycling Team</t>
  </si>
  <si>
    <t>Cofidis</t>
  </si>
  <si>
    <t>Lidl - Trek</t>
  </si>
  <si>
    <t>Team DSM-Firmenich</t>
  </si>
  <si>
    <t>Astana Qazaqstan Team</t>
  </si>
  <si>
    <t>Intermarché - Circus - Want</t>
  </si>
  <si>
    <t>Alpecin - Deceuninck</t>
  </si>
  <si>
    <t>MCMLXXV</t>
  </si>
  <si>
    <t>Haig-oh lets'go (al vigneto)</t>
  </si>
  <si>
    <t>Il Van sbagliato</t>
  </si>
  <si>
    <t>Nick mano fredda</t>
  </si>
  <si>
    <t>Col Carapaz che lo vinco</t>
  </si>
  <si>
    <t>-</t>
  </si>
  <si>
    <t>Yates Simon</t>
  </si>
  <si>
    <t>Yates Adam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</si>
</sst>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General"/>
  </numFmts>
  <fonts count="5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trike/>
      <sz val="10"/>
      <color indexed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u val="single"/>
      <sz val="9.4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strike/>
      <sz val="10"/>
      <color indexed="55"/>
      <name val="Verdana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u val="single"/>
      <sz val="9.4"/>
      <color theme="11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trike/>
      <sz val="8"/>
      <color rgb="FF000000"/>
      <name val="Calibri"/>
      <family val="2"/>
    </font>
    <font>
      <strike/>
      <sz val="10"/>
      <color theme="0" tint="-0.2499399930238723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7" fontId="39" fillId="0" borderId="0">
      <alignment/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77" fontId="55" fillId="0" borderId="0" xfId="44" applyFont="1">
      <alignment/>
      <protection/>
    </xf>
    <xf numFmtId="177" fontId="55" fillId="0" borderId="0" xfId="44" applyFont="1" applyFill="1">
      <alignment/>
      <protection/>
    </xf>
    <xf numFmtId="177" fontId="55" fillId="0" borderId="0" xfId="44" applyFont="1" applyFill="1" applyAlignment="1">
      <alignment horizontal="left"/>
      <protection/>
    </xf>
    <xf numFmtId="177" fontId="55" fillId="33" borderId="0" xfId="44" applyFont="1" applyFill="1">
      <alignment/>
      <protection/>
    </xf>
    <xf numFmtId="177" fontId="55" fillId="33" borderId="0" xfId="44" applyFont="1" applyFill="1" applyAlignment="1">
      <alignment horizontal="left"/>
      <protection/>
    </xf>
    <xf numFmtId="177" fontId="56" fillId="0" borderId="0" xfId="44" applyFont="1" applyFill="1">
      <alignment/>
      <protection/>
    </xf>
    <xf numFmtId="177" fontId="56" fillId="0" borderId="0" xfId="44" applyFont="1" applyFill="1" applyAlignment="1">
      <alignment horizontal="left"/>
      <protection/>
    </xf>
    <xf numFmtId="177" fontId="56" fillId="0" borderId="0" xfId="44" applyFont="1">
      <alignment/>
      <protection/>
    </xf>
    <xf numFmtId="177" fontId="55" fillId="34" borderId="0" xfId="44" applyFont="1" applyFill="1" applyAlignment="1">
      <alignment horizontal="left"/>
      <protection/>
    </xf>
    <xf numFmtId="177" fontId="55" fillId="34" borderId="0" xfId="44" applyFont="1" applyFill="1">
      <alignment/>
      <protection/>
    </xf>
    <xf numFmtId="0" fontId="2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7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6391275" y="685800"/>
          <a:ext cx="22955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66675</xdr:colOff>
      <xdr:row>20</xdr:row>
      <xdr:rowOff>57150</xdr:rowOff>
    </xdr:from>
    <xdr:to>
      <xdr:col>8</xdr:col>
      <xdr:colOff>552450</xdr:colOff>
      <xdr:row>21</xdr:row>
      <xdr:rowOff>133350</xdr:rowOff>
    </xdr:to>
    <xdr:sp macro="[0]!statistiche_squadre">
      <xdr:nvSpPr>
        <xdr:cNvPr id="2" name="Rectangle 2"/>
        <xdr:cNvSpPr>
          <a:spLocks/>
        </xdr:cNvSpPr>
      </xdr:nvSpPr>
      <xdr:spPr>
        <a:xfrm>
          <a:off x="6400800" y="3295650"/>
          <a:ext cx="2314575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39</xdr:row>
      <xdr:rowOff>66675</xdr:rowOff>
    </xdr:from>
    <xdr:to>
      <xdr:col>9</xdr:col>
      <xdr:colOff>161925</xdr:colOff>
      <xdr:row>41</xdr:row>
      <xdr:rowOff>47625</xdr:rowOff>
    </xdr:to>
    <xdr:sp macro="[0]!statistiche_individuali">
      <xdr:nvSpPr>
        <xdr:cNvPr id="3" name="Rectangle 3"/>
        <xdr:cNvSpPr>
          <a:spLocks/>
        </xdr:cNvSpPr>
      </xdr:nvSpPr>
      <xdr:spPr>
        <a:xfrm>
          <a:off x="6391275" y="6381750"/>
          <a:ext cx="2543175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7109375" style="31" customWidth="1"/>
    <col min="2" max="2" width="28.7109375" style="31" customWidth="1"/>
    <col min="3" max="3" width="4.7109375" style="31" customWidth="1"/>
    <col min="4" max="4" width="28.7109375" style="31" customWidth="1"/>
    <col min="5" max="5" width="4.7109375" style="31" customWidth="1"/>
    <col min="6" max="6" width="28.7109375" style="31" customWidth="1"/>
    <col min="7" max="7" width="4.7109375" style="31" customWidth="1"/>
    <col min="8" max="8" width="28.7109375" style="31" customWidth="1"/>
    <col min="9" max="9" width="4.7109375" style="31" customWidth="1"/>
    <col min="10" max="10" width="28.7109375" style="31" customWidth="1"/>
  </cols>
  <sheetData>
    <row r="1" spans="1:10" ht="12.75">
      <c r="A1" s="29"/>
      <c r="B1" s="29" t="s">
        <v>525</v>
      </c>
      <c r="C1" s="29"/>
      <c r="D1" s="29" t="s">
        <v>526</v>
      </c>
      <c r="E1" s="29"/>
      <c r="F1" s="29" t="s">
        <v>527</v>
      </c>
      <c r="G1" s="29"/>
      <c r="H1" s="29" t="s">
        <v>528</v>
      </c>
      <c r="I1" s="29"/>
      <c r="J1" s="29" t="s">
        <v>529</v>
      </c>
    </row>
    <row r="2" spans="1:10" ht="12.75">
      <c r="A2" s="30"/>
      <c r="B2" s="30" t="s">
        <v>74</v>
      </c>
      <c r="C2" s="30"/>
      <c r="D2" s="30" t="s">
        <v>143</v>
      </c>
      <c r="E2" s="30"/>
      <c r="F2" s="30" t="s">
        <v>1</v>
      </c>
      <c r="G2" s="30"/>
      <c r="H2" s="30" t="s">
        <v>99</v>
      </c>
      <c r="I2" s="30"/>
      <c r="J2" s="30" t="s">
        <v>134</v>
      </c>
    </row>
    <row r="3" ht="6" customHeight="1"/>
    <row r="4" spans="1:10" ht="12.75">
      <c r="A4" s="32">
        <v>1</v>
      </c>
      <c r="B4" s="36" t="s">
        <v>281</v>
      </c>
      <c r="C4" s="32">
        <v>1</v>
      </c>
      <c r="D4" s="38" t="s">
        <v>413</v>
      </c>
      <c r="E4" s="32">
        <v>1</v>
      </c>
      <c r="F4" s="38" t="s">
        <v>144</v>
      </c>
      <c r="G4" s="32">
        <v>1</v>
      </c>
      <c r="H4" s="38" t="s">
        <v>214</v>
      </c>
      <c r="I4" s="32">
        <v>1</v>
      </c>
      <c r="J4" s="38" t="s">
        <v>347</v>
      </c>
    </row>
    <row r="5" spans="1:10" ht="12.75">
      <c r="A5" s="32">
        <v>2</v>
      </c>
      <c r="B5" s="39" t="s">
        <v>282</v>
      </c>
      <c r="C5" s="32">
        <v>2</v>
      </c>
      <c r="D5" s="37" t="s">
        <v>414</v>
      </c>
      <c r="E5" s="32">
        <v>2</v>
      </c>
      <c r="F5" s="39" t="s">
        <v>145</v>
      </c>
      <c r="G5" s="32">
        <v>2</v>
      </c>
      <c r="H5" s="39" t="s">
        <v>252</v>
      </c>
      <c r="I5" s="32">
        <v>2</v>
      </c>
      <c r="J5" s="39" t="s">
        <v>348</v>
      </c>
    </row>
    <row r="6" spans="1:10" ht="12.75">
      <c r="A6" s="32">
        <v>3</v>
      </c>
      <c r="B6" s="38" t="s">
        <v>283</v>
      </c>
      <c r="C6" s="32">
        <v>3</v>
      </c>
      <c r="D6" s="38" t="s">
        <v>415</v>
      </c>
      <c r="E6" s="32">
        <v>3</v>
      </c>
      <c r="F6" s="36" t="s">
        <v>146</v>
      </c>
      <c r="G6" s="32">
        <v>3</v>
      </c>
      <c r="H6" s="36" t="s">
        <v>269</v>
      </c>
      <c r="I6" s="32">
        <v>3</v>
      </c>
      <c r="J6" s="36" t="s">
        <v>350</v>
      </c>
    </row>
    <row r="7" spans="1:10" ht="12.75">
      <c r="A7" s="32">
        <v>4</v>
      </c>
      <c r="B7" s="39" t="s">
        <v>284</v>
      </c>
      <c r="C7" s="32">
        <v>4</v>
      </c>
      <c r="D7" s="39" t="s">
        <v>416</v>
      </c>
      <c r="E7" s="32">
        <v>4</v>
      </c>
      <c r="F7" s="39" t="s">
        <v>147</v>
      </c>
      <c r="G7" s="32">
        <v>4</v>
      </c>
      <c r="H7" s="37" t="s">
        <v>268</v>
      </c>
      <c r="I7" s="32">
        <v>4</v>
      </c>
      <c r="J7" s="37" t="s">
        <v>352</v>
      </c>
    </row>
    <row r="8" spans="1:10" ht="12.75">
      <c r="A8" s="32">
        <v>5</v>
      </c>
      <c r="B8" s="38" t="s">
        <v>285</v>
      </c>
      <c r="C8" s="32">
        <v>5</v>
      </c>
      <c r="D8" s="38" t="s">
        <v>417</v>
      </c>
      <c r="E8" s="32">
        <v>5</v>
      </c>
      <c r="F8" s="36" t="s">
        <v>148</v>
      </c>
      <c r="G8" s="32">
        <v>5</v>
      </c>
      <c r="H8" s="38" t="s">
        <v>253</v>
      </c>
      <c r="I8" s="32">
        <v>5</v>
      </c>
      <c r="J8" s="36" t="s">
        <v>353</v>
      </c>
    </row>
    <row r="9" spans="1:10" ht="12.75">
      <c r="A9" s="32">
        <v>6</v>
      </c>
      <c r="B9" s="38" t="s">
        <v>286</v>
      </c>
      <c r="C9" s="32">
        <v>6</v>
      </c>
      <c r="D9" s="36" t="s">
        <v>418</v>
      </c>
      <c r="E9" s="32">
        <v>6</v>
      </c>
      <c r="F9" s="38" t="s">
        <v>149</v>
      </c>
      <c r="G9" s="32">
        <v>6</v>
      </c>
      <c r="H9" s="38" t="s">
        <v>215</v>
      </c>
      <c r="I9" s="32">
        <v>6</v>
      </c>
      <c r="J9" s="38" t="s">
        <v>355</v>
      </c>
    </row>
    <row r="10" spans="1:10" ht="12.75">
      <c r="A10" s="32">
        <v>7</v>
      </c>
      <c r="B10" s="39" t="s">
        <v>287</v>
      </c>
      <c r="C10" s="32">
        <v>7</v>
      </c>
      <c r="D10" s="37" t="s">
        <v>257</v>
      </c>
      <c r="E10" s="32">
        <v>7</v>
      </c>
      <c r="F10" s="39" t="s">
        <v>150</v>
      </c>
      <c r="G10" s="32">
        <v>7</v>
      </c>
      <c r="H10" s="37" t="s">
        <v>254</v>
      </c>
      <c r="I10" s="32">
        <v>7</v>
      </c>
      <c r="J10" s="39" t="s">
        <v>356</v>
      </c>
    </row>
    <row r="11" spans="1:10" ht="12.75">
      <c r="A11" s="32">
        <v>8</v>
      </c>
      <c r="B11" s="37" t="s">
        <v>288</v>
      </c>
      <c r="C11" s="32">
        <v>8</v>
      </c>
      <c r="D11" s="39" t="s">
        <v>419</v>
      </c>
      <c r="E11" s="32">
        <v>8</v>
      </c>
      <c r="F11" s="37" t="s">
        <v>151</v>
      </c>
      <c r="G11" s="32">
        <v>8</v>
      </c>
      <c r="H11" s="39" t="s">
        <v>255</v>
      </c>
      <c r="I11" s="32">
        <v>8</v>
      </c>
      <c r="J11" s="39" t="s">
        <v>357</v>
      </c>
    </row>
    <row r="12" spans="1:10" ht="12.75">
      <c r="A12" s="32">
        <v>9</v>
      </c>
      <c r="B12" s="37" t="s">
        <v>289</v>
      </c>
      <c r="C12" s="32">
        <v>9</v>
      </c>
      <c r="D12" s="37" t="s">
        <v>420</v>
      </c>
      <c r="E12" s="32">
        <v>9</v>
      </c>
      <c r="F12" s="39" t="s">
        <v>152</v>
      </c>
      <c r="G12" s="32">
        <v>9</v>
      </c>
      <c r="H12" s="39" t="s">
        <v>256</v>
      </c>
      <c r="I12" s="32">
        <v>9</v>
      </c>
      <c r="J12" s="37" t="s">
        <v>358</v>
      </c>
    </row>
    <row r="13" spans="1:10" ht="12.75">
      <c r="A13" s="32">
        <v>10</v>
      </c>
      <c r="B13" s="39" t="s">
        <v>290</v>
      </c>
      <c r="C13" s="32">
        <v>10</v>
      </c>
      <c r="D13" s="39" t="s">
        <v>421</v>
      </c>
      <c r="E13" s="32">
        <v>10</v>
      </c>
      <c r="F13" s="39" t="s">
        <v>153</v>
      </c>
      <c r="G13" s="32">
        <v>10</v>
      </c>
      <c r="H13" s="39" t="s">
        <v>531</v>
      </c>
      <c r="I13" s="32">
        <v>10</v>
      </c>
      <c r="J13" s="39" t="s">
        <v>359</v>
      </c>
    </row>
    <row r="14" spans="1:10" ht="12.75">
      <c r="A14" s="32">
        <v>11</v>
      </c>
      <c r="B14" s="38" t="s">
        <v>291</v>
      </c>
      <c r="C14" s="32">
        <v>11</v>
      </c>
      <c r="D14" s="38" t="s">
        <v>422</v>
      </c>
      <c r="E14" s="32">
        <v>11</v>
      </c>
      <c r="F14" s="38" t="s">
        <v>154</v>
      </c>
      <c r="G14" s="32">
        <v>11</v>
      </c>
      <c r="H14" s="38" t="s">
        <v>216</v>
      </c>
      <c r="I14" s="32">
        <v>11</v>
      </c>
      <c r="J14" s="38" t="s">
        <v>361</v>
      </c>
    </row>
    <row r="15" spans="1:10" ht="12.75">
      <c r="A15" s="32">
        <v>12</v>
      </c>
      <c r="B15" s="38" t="s">
        <v>135</v>
      </c>
      <c r="C15" s="32">
        <v>12</v>
      </c>
      <c r="D15" s="38" t="s">
        <v>423</v>
      </c>
      <c r="E15" s="32">
        <v>12</v>
      </c>
      <c r="F15" s="36" t="s">
        <v>155</v>
      </c>
      <c r="G15" s="32">
        <v>12</v>
      </c>
      <c r="H15" s="38" t="s">
        <v>217</v>
      </c>
      <c r="I15" s="32">
        <v>12</v>
      </c>
      <c r="J15" s="38" t="s">
        <v>362</v>
      </c>
    </row>
    <row r="16" spans="1:10" ht="12.75">
      <c r="A16" s="32">
        <v>13</v>
      </c>
      <c r="B16" s="38" t="s">
        <v>137</v>
      </c>
      <c r="C16" s="32">
        <v>13</v>
      </c>
      <c r="D16" s="36" t="s">
        <v>424</v>
      </c>
      <c r="E16" s="32">
        <v>13</v>
      </c>
      <c r="F16" s="36" t="s">
        <v>156</v>
      </c>
      <c r="G16" s="32">
        <v>13</v>
      </c>
      <c r="H16" s="38" t="s">
        <v>257</v>
      </c>
      <c r="I16" s="32">
        <v>13</v>
      </c>
      <c r="J16" s="38" t="s">
        <v>363</v>
      </c>
    </row>
    <row r="17" spans="1:10" ht="12.75">
      <c r="A17" s="32">
        <v>14</v>
      </c>
      <c r="B17" s="39" t="s">
        <v>292</v>
      </c>
      <c r="C17" s="32">
        <v>14</v>
      </c>
      <c r="D17" s="41" t="s">
        <v>425</v>
      </c>
      <c r="E17" s="32">
        <v>14</v>
      </c>
      <c r="F17" s="37" t="s">
        <v>157</v>
      </c>
      <c r="G17" s="32">
        <v>14</v>
      </c>
      <c r="H17" s="37" t="s">
        <v>218</v>
      </c>
      <c r="I17" s="32">
        <v>14</v>
      </c>
      <c r="J17" s="37" t="s">
        <v>364</v>
      </c>
    </row>
    <row r="18" spans="1:10" ht="12.75">
      <c r="A18" s="32">
        <v>15</v>
      </c>
      <c r="B18" s="37" t="s">
        <v>293</v>
      </c>
      <c r="C18" s="32">
        <v>15</v>
      </c>
      <c r="D18" s="39" t="s">
        <v>426</v>
      </c>
      <c r="E18" s="32">
        <v>15</v>
      </c>
      <c r="F18" s="39" t="s">
        <v>158</v>
      </c>
      <c r="G18" s="32">
        <v>15</v>
      </c>
      <c r="H18" s="37" t="s">
        <v>219</v>
      </c>
      <c r="I18" s="32">
        <v>15</v>
      </c>
      <c r="J18" s="39" t="s">
        <v>365</v>
      </c>
    </row>
    <row r="19" spans="1:10" ht="12.75">
      <c r="A19" s="32">
        <v>16</v>
      </c>
      <c r="B19" s="39" t="s">
        <v>294</v>
      </c>
      <c r="C19" s="32">
        <v>16</v>
      </c>
      <c r="D19" s="39" t="s">
        <v>427</v>
      </c>
      <c r="E19" s="32">
        <v>16</v>
      </c>
      <c r="F19" s="39" t="s">
        <v>159</v>
      </c>
      <c r="G19" s="32">
        <v>16</v>
      </c>
      <c r="H19" s="39" t="s">
        <v>220</v>
      </c>
      <c r="I19" s="32">
        <v>16</v>
      </c>
      <c r="J19" s="39" t="s">
        <v>366</v>
      </c>
    </row>
    <row r="20" spans="1:10" ht="12.75">
      <c r="A20" s="32">
        <v>17</v>
      </c>
      <c r="B20" s="38" t="s">
        <v>295</v>
      </c>
      <c r="C20" s="32">
        <v>17</v>
      </c>
      <c r="D20" s="36" t="s">
        <v>225</v>
      </c>
      <c r="E20" s="32">
        <v>17</v>
      </c>
      <c r="F20" s="36" t="s">
        <v>160</v>
      </c>
      <c r="G20" s="32">
        <v>17</v>
      </c>
      <c r="H20" s="36" t="s">
        <v>221</v>
      </c>
      <c r="I20" s="32">
        <v>17</v>
      </c>
      <c r="J20" s="38" t="s">
        <v>367</v>
      </c>
    </row>
    <row r="21" spans="1:10" ht="12.75">
      <c r="A21" s="32">
        <v>18</v>
      </c>
      <c r="B21" s="38" t="s">
        <v>296</v>
      </c>
      <c r="C21" s="32">
        <v>18</v>
      </c>
      <c r="D21" s="38" t="s">
        <v>475</v>
      </c>
      <c r="E21" s="32">
        <v>18</v>
      </c>
      <c r="F21" s="38" t="s">
        <v>161</v>
      </c>
      <c r="G21" s="32">
        <v>18</v>
      </c>
      <c r="H21" s="38" t="s">
        <v>222</v>
      </c>
      <c r="I21" s="32">
        <v>18</v>
      </c>
      <c r="J21" s="36" t="s">
        <v>369</v>
      </c>
    </row>
    <row r="22" spans="1:10" ht="12.75">
      <c r="A22" s="32">
        <v>19</v>
      </c>
      <c r="B22" s="36" t="s">
        <v>138</v>
      </c>
      <c r="C22" s="32">
        <v>19</v>
      </c>
      <c r="D22" s="38" t="s">
        <v>531</v>
      </c>
      <c r="E22" s="32">
        <v>19</v>
      </c>
      <c r="F22" s="36" t="s">
        <v>162</v>
      </c>
      <c r="G22" s="32">
        <v>19</v>
      </c>
      <c r="H22" s="38" t="s">
        <v>223</v>
      </c>
      <c r="I22" s="32">
        <v>19</v>
      </c>
      <c r="J22" s="38" t="s">
        <v>370</v>
      </c>
    </row>
    <row r="23" spans="1:10" ht="12.75">
      <c r="A23" s="32">
        <v>20</v>
      </c>
      <c r="B23" s="39" t="s">
        <v>297</v>
      </c>
      <c r="C23" s="32">
        <v>20</v>
      </c>
      <c r="D23" s="39" t="s">
        <v>428</v>
      </c>
      <c r="E23" s="32">
        <v>20</v>
      </c>
      <c r="F23" s="39" t="s">
        <v>163</v>
      </c>
      <c r="G23" s="32">
        <v>20</v>
      </c>
      <c r="H23" s="39" t="s">
        <v>224</v>
      </c>
      <c r="I23" s="32">
        <v>20</v>
      </c>
      <c r="J23" s="39" t="s">
        <v>349</v>
      </c>
    </row>
    <row r="24" spans="1:10" ht="12.75">
      <c r="A24" s="32">
        <v>21</v>
      </c>
      <c r="B24" s="39" t="s">
        <v>298</v>
      </c>
      <c r="C24" s="32">
        <v>21</v>
      </c>
      <c r="D24" s="37" t="s">
        <v>429</v>
      </c>
      <c r="E24" s="32">
        <v>21</v>
      </c>
      <c r="F24" s="39" t="s">
        <v>164</v>
      </c>
      <c r="G24" s="32">
        <v>21</v>
      </c>
      <c r="H24" s="39" t="s">
        <v>225</v>
      </c>
      <c r="I24" s="32">
        <v>21</v>
      </c>
      <c r="J24" s="37" t="s">
        <v>371</v>
      </c>
    </row>
    <row r="25" spans="1:10" ht="12.75">
      <c r="A25" s="32">
        <v>22</v>
      </c>
      <c r="B25" s="39" t="s">
        <v>299</v>
      </c>
      <c r="C25" s="32">
        <v>22</v>
      </c>
      <c r="D25" s="39" t="s">
        <v>430</v>
      </c>
      <c r="E25" s="32">
        <v>22</v>
      </c>
      <c r="F25" s="39" t="s">
        <v>165</v>
      </c>
      <c r="G25" s="32">
        <v>22</v>
      </c>
      <c r="H25" s="37" t="s">
        <v>260</v>
      </c>
      <c r="I25" s="32">
        <v>22</v>
      </c>
      <c r="J25" s="39" t="s">
        <v>372</v>
      </c>
    </row>
    <row r="26" spans="1:10" ht="12.75">
      <c r="A26" s="32">
        <v>23</v>
      </c>
      <c r="B26" s="39" t="s">
        <v>300</v>
      </c>
      <c r="C26" s="32">
        <v>23</v>
      </c>
      <c r="D26" s="38" t="s">
        <v>431</v>
      </c>
      <c r="E26" s="32">
        <v>23</v>
      </c>
      <c r="F26" s="38" t="s">
        <v>166</v>
      </c>
      <c r="G26" s="32">
        <v>23</v>
      </c>
      <c r="H26" s="36" t="s">
        <v>226</v>
      </c>
      <c r="I26" s="32">
        <v>23</v>
      </c>
      <c r="J26" s="36" t="s">
        <v>374</v>
      </c>
    </row>
    <row r="27" spans="1:10" ht="12.75">
      <c r="A27" s="32">
        <v>24</v>
      </c>
      <c r="B27" s="42" t="s">
        <v>301</v>
      </c>
      <c r="C27" s="32">
        <v>24</v>
      </c>
      <c r="D27" s="39" t="s">
        <v>432</v>
      </c>
      <c r="E27" s="32">
        <v>24</v>
      </c>
      <c r="F27" s="39" t="s">
        <v>167</v>
      </c>
      <c r="G27" s="32">
        <v>24</v>
      </c>
      <c r="H27" s="39" t="s">
        <v>258</v>
      </c>
      <c r="I27" s="32">
        <v>24</v>
      </c>
      <c r="J27" s="39" t="s">
        <v>375</v>
      </c>
    </row>
    <row r="28" spans="1:10" ht="12.75">
      <c r="A28" s="32">
        <v>25</v>
      </c>
      <c r="B28" s="37" t="s">
        <v>302</v>
      </c>
      <c r="C28" s="32">
        <v>25</v>
      </c>
      <c r="D28" s="37" t="s">
        <v>433</v>
      </c>
      <c r="E28" s="32">
        <v>25</v>
      </c>
      <c r="F28" s="39" t="s">
        <v>168</v>
      </c>
      <c r="G28" s="32">
        <v>25</v>
      </c>
      <c r="H28" s="39" t="s">
        <v>261</v>
      </c>
      <c r="I28" s="32">
        <v>25</v>
      </c>
      <c r="J28" s="37" t="s">
        <v>376</v>
      </c>
    </row>
    <row r="29" spans="1:10" ht="12.75">
      <c r="A29" s="32">
        <v>26</v>
      </c>
      <c r="B29" s="39" t="s">
        <v>303</v>
      </c>
      <c r="C29" s="32">
        <v>26</v>
      </c>
      <c r="D29" s="38" t="s">
        <v>434</v>
      </c>
      <c r="E29" s="32">
        <v>26</v>
      </c>
      <c r="F29" s="38" t="s">
        <v>169</v>
      </c>
      <c r="G29" s="32">
        <v>26</v>
      </c>
      <c r="H29" s="36" t="s">
        <v>259</v>
      </c>
      <c r="I29" s="32">
        <v>26</v>
      </c>
      <c r="J29" s="38" t="s">
        <v>377</v>
      </c>
    </row>
    <row r="30" spans="1:10" ht="12.75">
      <c r="A30" s="32">
        <v>27</v>
      </c>
      <c r="B30" s="39" t="s">
        <v>304</v>
      </c>
      <c r="C30" s="32">
        <v>27</v>
      </c>
      <c r="D30" s="39" t="s">
        <v>238</v>
      </c>
      <c r="E30" s="32">
        <v>27</v>
      </c>
      <c r="F30" s="37" t="s">
        <v>170</v>
      </c>
      <c r="G30" s="32">
        <v>27</v>
      </c>
      <c r="H30" s="37" t="s">
        <v>227</v>
      </c>
      <c r="I30" s="32">
        <v>27</v>
      </c>
      <c r="J30" s="39" t="s">
        <v>378</v>
      </c>
    </row>
    <row r="31" spans="1:10" ht="12.75">
      <c r="A31" s="32">
        <v>28</v>
      </c>
      <c r="B31" s="37" t="s">
        <v>305</v>
      </c>
      <c r="C31" s="32">
        <v>28</v>
      </c>
      <c r="D31" s="39" t="s">
        <v>435</v>
      </c>
      <c r="E31" s="32">
        <v>28</v>
      </c>
      <c r="F31" s="39" t="s">
        <v>171</v>
      </c>
      <c r="G31" s="32">
        <v>28</v>
      </c>
      <c r="H31" s="37" t="s">
        <v>228</v>
      </c>
      <c r="I31" s="32">
        <v>28</v>
      </c>
      <c r="J31" s="39" t="s">
        <v>379</v>
      </c>
    </row>
    <row r="32" spans="1:10" ht="12.75">
      <c r="A32" s="32">
        <v>29</v>
      </c>
      <c r="B32" s="37" t="s">
        <v>306</v>
      </c>
      <c r="C32" s="32">
        <v>29</v>
      </c>
      <c r="D32" s="39" t="s">
        <v>436</v>
      </c>
      <c r="E32" s="32">
        <v>29</v>
      </c>
      <c r="F32" s="39" t="s">
        <v>172</v>
      </c>
      <c r="G32" s="32">
        <v>29</v>
      </c>
      <c r="H32" s="39" t="s">
        <v>229</v>
      </c>
      <c r="I32" s="32">
        <v>29</v>
      </c>
      <c r="J32" s="41" t="s">
        <v>106</v>
      </c>
    </row>
    <row r="33" spans="1:10" ht="12.75">
      <c r="A33" s="32">
        <v>30</v>
      </c>
      <c r="B33" s="39" t="s">
        <v>307</v>
      </c>
      <c r="C33" s="32">
        <v>30</v>
      </c>
      <c r="D33" s="37" t="s">
        <v>437</v>
      </c>
      <c r="E33" s="32">
        <v>30</v>
      </c>
      <c r="F33" s="39" t="s">
        <v>173</v>
      </c>
      <c r="G33" s="32">
        <v>30</v>
      </c>
      <c r="H33" s="39" t="s">
        <v>230</v>
      </c>
      <c r="I33" s="32">
        <v>30</v>
      </c>
      <c r="J33" s="37" t="s">
        <v>380</v>
      </c>
    </row>
    <row r="34" spans="1:10" ht="12.75">
      <c r="A34" s="32">
        <v>31</v>
      </c>
      <c r="B34" s="38" t="s">
        <v>308</v>
      </c>
      <c r="C34" s="32">
        <v>31</v>
      </c>
      <c r="D34" s="39" t="s">
        <v>438</v>
      </c>
      <c r="E34" s="32">
        <v>31</v>
      </c>
      <c r="F34" s="38" t="s">
        <v>204</v>
      </c>
      <c r="G34" s="32">
        <v>31</v>
      </c>
      <c r="H34" s="37" t="s">
        <v>231</v>
      </c>
      <c r="I34" s="32">
        <v>31</v>
      </c>
      <c r="J34" s="39" t="s">
        <v>381</v>
      </c>
    </row>
    <row r="35" spans="1:10" ht="12.75">
      <c r="A35" s="32">
        <v>32</v>
      </c>
      <c r="B35" s="38" t="s">
        <v>309</v>
      </c>
      <c r="C35" s="32">
        <v>32</v>
      </c>
      <c r="D35" s="39" t="s">
        <v>277</v>
      </c>
      <c r="E35" s="32">
        <v>32</v>
      </c>
      <c r="F35" s="38" t="s">
        <v>205</v>
      </c>
      <c r="G35" s="32">
        <v>32</v>
      </c>
      <c r="H35" s="39" t="s">
        <v>232</v>
      </c>
      <c r="I35" s="32">
        <v>32</v>
      </c>
      <c r="J35" s="37" t="s">
        <v>382</v>
      </c>
    </row>
    <row r="36" spans="1:10" ht="12.75">
      <c r="A36" s="32">
        <v>33</v>
      </c>
      <c r="B36" s="38" t="s">
        <v>310</v>
      </c>
      <c r="C36" s="32">
        <v>33</v>
      </c>
      <c r="D36" s="36" t="s">
        <v>439</v>
      </c>
      <c r="E36" s="32">
        <v>33</v>
      </c>
      <c r="F36" s="38" t="s">
        <v>206</v>
      </c>
      <c r="G36" s="32">
        <v>33</v>
      </c>
      <c r="H36" s="38" t="s">
        <v>262</v>
      </c>
      <c r="I36" s="32">
        <v>33</v>
      </c>
      <c r="J36" s="38" t="s">
        <v>383</v>
      </c>
    </row>
    <row r="37" spans="1:10" ht="12.75">
      <c r="A37" s="32">
        <v>34</v>
      </c>
      <c r="B37" s="38" t="s">
        <v>311</v>
      </c>
      <c r="C37" s="32">
        <v>34</v>
      </c>
      <c r="D37" s="36" t="s">
        <v>440</v>
      </c>
      <c r="E37" s="32">
        <v>34</v>
      </c>
      <c r="F37" s="37" t="s">
        <v>174</v>
      </c>
      <c r="G37" s="32">
        <v>34</v>
      </c>
      <c r="H37" s="34" t="s">
        <v>233</v>
      </c>
      <c r="I37" s="32">
        <v>34</v>
      </c>
      <c r="J37" s="38" t="s">
        <v>384</v>
      </c>
    </row>
    <row r="38" spans="1:10" ht="12.75">
      <c r="A38" s="32">
        <v>35</v>
      </c>
      <c r="B38" s="39" t="s">
        <v>312</v>
      </c>
      <c r="C38" s="32">
        <v>35</v>
      </c>
      <c r="D38" s="38" t="s">
        <v>441</v>
      </c>
      <c r="E38" s="32">
        <v>35</v>
      </c>
      <c r="F38" s="39" t="s">
        <v>175</v>
      </c>
      <c r="G38" s="32">
        <v>35</v>
      </c>
      <c r="H38" s="38" t="s">
        <v>234</v>
      </c>
      <c r="I38" s="32">
        <v>35</v>
      </c>
      <c r="J38" s="38" t="s">
        <v>385</v>
      </c>
    </row>
    <row r="39" spans="1:10" ht="12.75">
      <c r="A39" s="32">
        <v>36</v>
      </c>
      <c r="B39" s="36" t="s">
        <v>313</v>
      </c>
      <c r="C39" s="32">
        <v>36</v>
      </c>
      <c r="D39" s="38" t="s">
        <v>442</v>
      </c>
      <c r="E39" s="32">
        <v>36</v>
      </c>
      <c r="F39" s="38" t="s">
        <v>176</v>
      </c>
      <c r="G39" s="32">
        <v>36</v>
      </c>
      <c r="H39" s="34" t="s">
        <v>235</v>
      </c>
      <c r="I39" s="32">
        <v>36</v>
      </c>
      <c r="J39" s="38" t="s">
        <v>386</v>
      </c>
    </row>
    <row r="40" spans="1:10" ht="12.75">
      <c r="A40" s="32">
        <v>37</v>
      </c>
      <c r="B40" s="42" t="s">
        <v>314</v>
      </c>
      <c r="C40" s="32">
        <v>37</v>
      </c>
      <c r="D40" s="36" t="s">
        <v>443</v>
      </c>
      <c r="E40" s="32">
        <v>37</v>
      </c>
      <c r="F40" s="36" t="s">
        <v>177</v>
      </c>
      <c r="G40" s="32">
        <v>37</v>
      </c>
      <c r="H40" s="38" t="s">
        <v>263</v>
      </c>
      <c r="I40" s="32">
        <v>37</v>
      </c>
      <c r="J40" s="38" t="s">
        <v>387</v>
      </c>
    </row>
    <row r="41" spans="1:10" ht="12.75">
      <c r="A41" s="32">
        <v>38</v>
      </c>
      <c r="B41" s="39" t="s">
        <v>315</v>
      </c>
      <c r="C41" s="32">
        <v>38</v>
      </c>
      <c r="D41" s="38" t="s">
        <v>444</v>
      </c>
      <c r="E41" s="32">
        <v>38</v>
      </c>
      <c r="F41" s="36" t="s">
        <v>178</v>
      </c>
      <c r="G41" s="32">
        <v>38</v>
      </c>
      <c r="H41" s="38" t="s">
        <v>264</v>
      </c>
      <c r="I41" s="32">
        <v>38</v>
      </c>
      <c r="J41" s="38" t="s">
        <v>388</v>
      </c>
    </row>
    <row r="42" spans="1:10" ht="12.75">
      <c r="A42" s="32">
        <v>39</v>
      </c>
      <c r="B42" s="39" t="s">
        <v>316</v>
      </c>
      <c r="C42" s="32">
        <v>39</v>
      </c>
      <c r="D42" s="39" t="s">
        <v>445</v>
      </c>
      <c r="E42" s="32">
        <v>39</v>
      </c>
      <c r="F42" s="38" t="s">
        <v>179</v>
      </c>
      <c r="G42" s="32">
        <v>39</v>
      </c>
      <c r="H42" s="39" t="s">
        <v>265</v>
      </c>
      <c r="I42" s="32">
        <v>39</v>
      </c>
      <c r="J42" s="39" t="s">
        <v>389</v>
      </c>
    </row>
    <row r="43" spans="1:10" ht="12.75">
      <c r="A43" s="32">
        <v>40</v>
      </c>
      <c r="B43" s="39" t="s">
        <v>317</v>
      </c>
      <c r="C43" s="32">
        <v>40</v>
      </c>
      <c r="D43" s="39" t="s">
        <v>446</v>
      </c>
      <c r="E43" s="32">
        <v>40</v>
      </c>
      <c r="F43" s="38" t="s">
        <v>180</v>
      </c>
      <c r="G43" s="32">
        <v>40</v>
      </c>
      <c r="H43" s="39" t="s">
        <v>532</v>
      </c>
      <c r="I43" s="32">
        <v>40</v>
      </c>
      <c r="J43" s="39" t="s">
        <v>390</v>
      </c>
    </row>
    <row r="44" spans="1:10" ht="12.75">
      <c r="A44" s="32">
        <v>41</v>
      </c>
      <c r="B44" s="36" t="s">
        <v>318</v>
      </c>
      <c r="C44" s="32">
        <v>41</v>
      </c>
      <c r="D44" s="38" t="s">
        <v>447</v>
      </c>
      <c r="E44" s="32">
        <v>41</v>
      </c>
      <c r="F44" s="34" t="s">
        <v>181</v>
      </c>
      <c r="G44" s="32">
        <v>41</v>
      </c>
      <c r="H44" s="38" t="s">
        <v>236</v>
      </c>
      <c r="I44" s="32">
        <v>41</v>
      </c>
      <c r="J44" s="38" t="s">
        <v>391</v>
      </c>
    </row>
    <row r="45" spans="1:10" ht="12.75">
      <c r="A45" s="32">
        <v>42</v>
      </c>
      <c r="B45" s="39" t="s">
        <v>319</v>
      </c>
      <c r="C45" s="32">
        <v>42</v>
      </c>
      <c r="D45" s="38" t="s">
        <v>448</v>
      </c>
      <c r="E45" s="32">
        <v>42</v>
      </c>
      <c r="F45" s="39" t="s">
        <v>182</v>
      </c>
      <c r="G45" s="32">
        <v>42</v>
      </c>
      <c r="H45" s="38" t="s">
        <v>266</v>
      </c>
      <c r="I45" s="32">
        <v>42</v>
      </c>
      <c r="J45" s="38" t="s">
        <v>392</v>
      </c>
    </row>
    <row r="46" spans="1:10" ht="12.75">
      <c r="A46" s="32">
        <v>43</v>
      </c>
      <c r="B46" s="37" t="s">
        <v>320</v>
      </c>
      <c r="C46" s="32">
        <v>43</v>
      </c>
      <c r="D46" s="35" t="s">
        <v>449</v>
      </c>
      <c r="E46" s="32">
        <v>43</v>
      </c>
      <c r="F46" s="39" t="s">
        <v>183</v>
      </c>
      <c r="G46" s="32">
        <v>43</v>
      </c>
      <c r="H46" s="39" t="s">
        <v>267</v>
      </c>
      <c r="I46" s="32">
        <v>43</v>
      </c>
      <c r="J46" s="37" t="s">
        <v>393</v>
      </c>
    </row>
    <row r="47" spans="1:10" ht="12.75">
      <c r="A47" s="32">
        <v>44</v>
      </c>
      <c r="B47" s="38" t="s">
        <v>321</v>
      </c>
      <c r="C47" s="32">
        <v>44</v>
      </c>
      <c r="D47" s="39" t="s">
        <v>450</v>
      </c>
      <c r="E47" s="32">
        <v>44</v>
      </c>
      <c r="F47" s="34" t="s">
        <v>184</v>
      </c>
      <c r="G47" s="32">
        <v>44</v>
      </c>
      <c r="H47" s="35" t="s">
        <v>237</v>
      </c>
      <c r="I47" s="32">
        <v>44</v>
      </c>
      <c r="J47" s="41" t="s">
        <v>116</v>
      </c>
    </row>
    <row r="48" spans="1:10" ht="12.75">
      <c r="A48" s="32">
        <v>45</v>
      </c>
      <c r="B48" s="38" t="s">
        <v>322</v>
      </c>
      <c r="C48" s="32">
        <v>45</v>
      </c>
      <c r="D48" s="39" t="s">
        <v>451</v>
      </c>
      <c r="E48" s="32">
        <v>45</v>
      </c>
      <c r="F48" s="42" t="s">
        <v>207</v>
      </c>
      <c r="G48" s="32">
        <v>45</v>
      </c>
      <c r="H48" s="35" t="s">
        <v>270</v>
      </c>
      <c r="I48" s="32">
        <v>45</v>
      </c>
      <c r="J48" s="35" t="s">
        <v>118</v>
      </c>
    </row>
    <row r="49" spans="1:10" ht="12.75">
      <c r="A49" s="32">
        <v>46</v>
      </c>
      <c r="B49" s="39" t="s">
        <v>323</v>
      </c>
      <c r="C49" s="32">
        <v>46</v>
      </c>
      <c r="D49" s="38" t="s">
        <v>452</v>
      </c>
      <c r="E49" s="32">
        <v>46</v>
      </c>
      <c r="F49" s="38" t="s">
        <v>208</v>
      </c>
      <c r="G49" s="32">
        <v>46</v>
      </c>
      <c r="H49" s="38" t="s">
        <v>238</v>
      </c>
      <c r="I49" s="32">
        <v>46</v>
      </c>
      <c r="J49" s="38" t="s">
        <v>100</v>
      </c>
    </row>
    <row r="50" spans="1:10" ht="12.75">
      <c r="A50" s="32">
        <v>47</v>
      </c>
      <c r="B50" s="37" t="s">
        <v>324</v>
      </c>
      <c r="C50" s="32">
        <v>47</v>
      </c>
      <c r="D50" s="35" t="s">
        <v>453</v>
      </c>
      <c r="E50" s="32">
        <v>47</v>
      </c>
      <c r="F50" s="42" t="s">
        <v>209</v>
      </c>
      <c r="G50" s="32">
        <v>47</v>
      </c>
      <c r="H50" s="35" t="s">
        <v>239</v>
      </c>
      <c r="I50" s="32">
        <v>47</v>
      </c>
      <c r="J50" s="39" t="s">
        <v>373</v>
      </c>
    </row>
    <row r="51" spans="1:10" ht="12.75">
      <c r="A51" s="32">
        <v>48</v>
      </c>
      <c r="B51" s="35" t="s">
        <v>325</v>
      </c>
      <c r="C51" s="32">
        <v>48</v>
      </c>
      <c r="D51" s="35" t="s">
        <v>454</v>
      </c>
      <c r="E51" s="32">
        <v>48</v>
      </c>
      <c r="F51" s="38" t="s">
        <v>210</v>
      </c>
      <c r="G51" s="32">
        <v>48</v>
      </c>
      <c r="H51" s="39" t="s">
        <v>240</v>
      </c>
      <c r="I51" s="32">
        <v>48</v>
      </c>
      <c r="J51" s="39" t="s">
        <v>354</v>
      </c>
    </row>
    <row r="52" spans="1:10" ht="12.75">
      <c r="A52" s="32">
        <v>49</v>
      </c>
      <c r="B52" s="39" t="s">
        <v>326</v>
      </c>
      <c r="C52" s="32">
        <v>49</v>
      </c>
      <c r="D52" s="38" t="s">
        <v>455</v>
      </c>
      <c r="E52" s="32">
        <v>49</v>
      </c>
      <c r="F52" s="34" t="s">
        <v>185</v>
      </c>
      <c r="G52" s="32">
        <v>49</v>
      </c>
      <c r="H52" s="34" t="s">
        <v>280</v>
      </c>
      <c r="I52" s="32">
        <v>49</v>
      </c>
      <c r="J52" s="38" t="s">
        <v>351</v>
      </c>
    </row>
    <row r="53" spans="1:10" ht="12.75">
      <c r="A53" s="32">
        <v>50</v>
      </c>
      <c r="B53" s="39" t="s">
        <v>327</v>
      </c>
      <c r="C53" s="32">
        <v>50</v>
      </c>
      <c r="D53" s="38" t="s">
        <v>456</v>
      </c>
      <c r="E53" s="32">
        <v>50</v>
      </c>
      <c r="F53" s="39" t="s">
        <v>186</v>
      </c>
      <c r="G53" s="32">
        <v>50</v>
      </c>
      <c r="H53" s="34" t="s">
        <v>271</v>
      </c>
      <c r="I53" s="32">
        <v>50</v>
      </c>
      <c r="J53" s="34" t="s">
        <v>360</v>
      </c>
    </row>
    <row r="54" spans="1:10" ht="12.75">
      <c r="A54" s="32">
        <v>51</v>
      </c>
      <c r="B54" s="39" t="s">
        <v>328</v>
      </c>
      <c r="C54" s="32">
        <v>51</v>
      </c>
      <c r="D54" s="35" t="s">
        <v>457</v>
      </c>
      <c r="E54" s="32">
        <v>51</v>
      </c>
      <c r="F54" s="39" t="s">
        <v>187</v>
      </c>
      <c r="G54" s="32">
        <v>51</v>
      </c>
      <c r="H54" s="39" t="s">
        <v>272</v>
      </c>
      <c r="I54" s="32">
        <v>51</v>
      </c>
      <c r="J54" s="35" t="s">
        <v>368</v>
      </c>
    </row>
    <row r="55" spans="1:10" ht="12.75">
      <c r="A55" s="32">
        <v>52</v>
      </c>
      <c r="B55" s="34" t="s">
        <v>329</v>
      </c>
      <c r="C55" s="32">
        <v>52</v>
      </c>
      <c r="D55" s="39" t="s">
        <v>458</v>
      </c>
      <c r="E55" s="32">
        <v>52</v>
      </c>
      <c r="F55" s="35" t="s">
        <v>188</v>
      </c>
      <c r="G55" s="32">
        <v>52</v>
      </c>
      <c r="H55" s="35" t="s">
        <v>241</v>
      </c>
      <c r="I55" s="32">
        <v>52</v>
      </c>
      <c r="J55" s="35" t="s">
        <v>394</v>
      </c>
    </row>
    <row r="56" spans="1:10" ht="12.75">
      <c r="A56" s="32">
        <v>53</v>
      </c>
      <c r="B56" s="34" t="s">
        <v>330</v>
      </c>
      <c r="C56" s="32">
        <v>53</v>
      </c>
      <c r="D56" s="35" t="s">
        <v>459</v>
      </c>
      <c r="E56" s="32">
        <v>53</v>
      </c>
      <c r="F56" s="34" t="s">
        <v>189</v>
      </c>
      <c r="G56" s="32">
        <v>53</v>
      </c>
      <c r="H56" s="35" t="s">
        <v>273</v>
      </c>
      <c r="I56" s="32">
        <v>53</v>
      </c>
      <c r="J56" s="39" t="s">
        <v>395</v>
      </c>
    </row>
    <row r="57" spans="1:10" ht="12.75">
      <c r="A57" s="32">
        <v>54</v>
      </c>
      <c r="B57" s="34" t="s">
        <v>331</v>
      </c>
      <c r="C57" s="32">
        <v>54</v>
      </c>
      <c r="D57" s="39" t="s">
        <v>460</v>
      </c>
      <c r="E57" s="32">
        <v>54</v>
      </c>
      <c r="F57" s="35" t="s">
        <v>190</v>
      </c>
      <c r="G57" s="32">
        <v>54</v>
      </c>
      <c r="H57" s="35" t="s">
        <v>242</v>
      </c>
      <c r="I57" s="32">
        <v>54</v>
      </c>
      <c r="J57" s="35" t="s">
        <v>396</v>
      </c>
    </row>
    <row r="58" spans="1:10" ht="12.75">
      <c r="A58" s="32">
        <v>55</v>
      </c>
      <c r="B58" s="34" t="s">
        <v>136</v>
      </c>
      <c r="C58" s="32">
        <v>55</v>
      </c>
      <c r="D58" s="35" t="s">
        <v>461</v>
      </c>
      <c r="E58" s="32">
        <v>55</v>
      </c>
      <c r="F58" s="35" t="s">
        <v>191</v>
      </c>
      <c r="G58" s="32">
        <v>55</v>
      </c>
      <c r="H58" s="35" t="s">
        <v>476</v>
      </c>
      <c r="I58" s="32">
        <v>55</v>
      </c>
      <c r="J58" s="39" t="s">
        <v>397</v>
      </c>
    </row>
    <row r="59" spans="1:10" ht="12.75">
      <c r="A59" s="32">
        <v>56</v>
      </c>
      <c r="B59" s="31" t="s">
        <v>332</v>
      </c>
      <c r="C59" s="32">
        <v>56</v>
      </c>
      <c r="D59" s="35" t="s">
        <v>271</v>
      </c>
      <c r="E59" s="32">
        <v>56</v>
      </c>
      <c r="F59" s="34" t="s">
        <v>192</v>
      </c>
      <c r="G59" s="32">
        <v>56</v>
      </c>
      <c r="H59" s="39" t="s">
        <v>274</v>
      </c>
      <c r="I59" s="32">
        <v>56</v>
      </c>
      <c r="J59" s="35" t="s">
        <v>398</v>
      </c>
    </row>
    <row r="60" spans="1:10" ht="12.75">
      <c r="A60" s="32">
        <v>57</v>
      </c>
      <c r="B60" s="31" t="s">
        <v>333</v>
      </c>
      <c r="C60" s="32">
        <v>57</v>
      </c>
      <c r="D60" s="34" t="s">
        <v>462</v>
      </c>
      <c r="E60" s="32">
        <v>57</v>
      </c>
      <c r="F60" s="34" t="s">
        <v>193</v>
      </c>
      <c r="G60" s="32">
        <v>57</v>
      </c>
      <c r="H60" s="34" t="s">
        <v>243</v>
      </c>
      <c r="I60" s="32">
        <v>57</v>
      </c>
      <c r="J60" s="38" t="s">
        <v>399</v>
      </c>
    </row>
    <row r="61" spans="1:10" ht="12.75">
      <c r="A61" s="32">
        <v>58</v>
      </c>
      <c r="B61" s="38" t="s">
        <v>334</v>
      </c>
      <c r="C61" s="32">
        <v>58</v>
      </c>
      <c r="D61" s="38" t="s">
        <v>463</v>
      </c>
      <c r="E61" s="32">
        <v>58</v>
      </c>
      <c r="F61" s="35" t="s">
        <v>194</v>
      </c>
      <c r="G61" s="32">
        <v>58</v>
      </c>
      <c r="H61" s="34" t="s">
        <v>275</v>
      </c>
      <c r="I61" s="32">
        <v>58</v>
      </c>
      <c r="J61" s="34" t="s">
        <v>400</v>
      </c>
    </row>
    <row r="62" spans="1:10" ht="12.75">
      <c r="A62" s="32">
        <v>59</v>
      </c>
      <c r="B62" s="38" t="s">
        <v>335</v>
      </c>
      <c r="C62" s="32">
        <v>59</v>
      </c>
      <c r="D62" s="38" t="s">
        <v>464</v>
      </c>
      <c r="E62" s="32">
        <v>59</v>
      </c>
      <c r="F62" s="39" t="s">
        <v>195</v>
      </c>
      <c r="G62" s="32">
        <v>59</v>
      </c>
      <c r="H62" s="34" t="s">
        <v>276</v>
      </c>
      <c r="I62" s="32">
        <v>59</v>
      </c>
      <c r="J62" s="38" t="s">
        <v>401</v>
      </c>
    </row>
    <row r="63" spans="1:10" ht="12.75">
      <c r="A63" s="32">
        <v>60</v>
      </c>
      <c r="B63" s="38" t="s">
        <v>336</v>
      </c>
      <c r="C63" s="32">
        <v>60</v>
      </c>
      <c r="D63" s="34" t="s">
        <v>465</v>
      </c>
      <c r="E63" s="32">
        <v>60</v>
      </c>
      <c r="F63" s="39" t="s">
        <v>196</v>
      </c>
      <c r="G63" s="32">
        <v>60</v>
      </c>
      <c r="H63" s="38" t="s">
        <v>277</v>
      </c>
      <c r="I63" s="32">
        <v>60</v>
      </c>
      <c r="J63" s="34" t="s">
        <v>402</v>
      </c>
    </row>
    <row r="64" spans="1:10" ht="12.75">
      <c r="A64" s="32">
        <v>61</v>
      </c>
      <c r="B64" s="40" t="s">
        <v>345</v>
      </c>
      <c r="C64" s="32">
        <v>61</v>
      </c>
      <c r="D64" s="33" t="s">
        <v>466</v>
      </c>
      <c r="E64" s="32">
        <v>61</v>
      </c>
      <c r="F64" s="35" t="s">
        <v>197</v>
      </c>
      <c r="G64" s="32">
        <v>61</v>
      </c>
      <c r="H64" s="38" t="s">
        <v>244</v>
      </c>
      <c r="I64" s="32">
        <v>61</v>
      </c>
      <c r="J64" s="34" t="s">
        <v>403</v>
      </c>
    </row>
    <row r="65" spans="1:10" ht="12.75">
      <c r="A65" s="32">
        <v>62</v>
      </c>
      <c r="B65" s="38" t="s">
        <v>346</v>
      </c>
      <c r="C65" s="32">
        <v>62</v>
      </c>
      <c r="D65" s="38" t="s">
        <v>467</v>
      </c>
      <c r="E65" s="32">
        <v>62</v>
      </c>
      <c r="F65" s="35" t="s">
        <v>198</v>
      </c>
      <c r="G65" s="32">
        <v>62</v>
      </c>
      <c r="H65" s="38" t="s">
        <v>245</v>
      </c>
      <c r="I65" s="32">
        <v>62</v>
      </c>
      <c r="J65" s="38" t="s">
        <v>404</v>
      </c>
    </row>
    <row r="66" spans="1:10" ht="12.75">
      <c r="A66" s="32">
        <v>63</v>
      </c>
      <c r="B66" s="39" t="s">
        <v>337</v>
      </c>
      <c r="C66" s="32">
        <v>63</v>
      </c>
      <c r="D66" s="38" t="s">
        <v>468</v>
      </c>
      <c r="E66" s="32">
        <v>63</v>
      </c>
      <c r="F66" s="35" t="s">
        <v>199</v>
      </c>
      <c r="G66" s="32">
        <v>63</v>
      </c>
      <c r="H66" s="38" t="s">
        <v>246</v>
      </c>
      <c r="I66" s="32">
        <v>63</v>
      </c>
      <c r="J66" s="34" t="s">
        <v>405</v>
      </c>
    </row>
    <row r="67" spans="1:10" ht="12.75">
      <c r="A67" s="32">
        <v>64</v>
      </c>
      <c r="B67" s="38" t="s">
        <v>338</v>
      </c>
      <c r="C67" s="32">
        <v>64</v>
      </c>
      <c r="D67" s="42" t="s">
        <v>469</v>
      </c>
      <c r="E67" s="32">
        <v>64</v>
      </c>
      <c r="F67" s="38" t="s">
        <v>200</v>
      </c>
      <c r="G67" s="32">
        <v>64</v>
      </c>
      <c r="H67" s="38" t="s">
        <v>247</v>
      </c>
      <c r="I67" s="32">
        <v>64</v>
      </c>
      <c r="J67" s="38" t="s">
        <v>406</v>
      </c>
    </row>
    <row r="68" spans="1:10" ht="12.75">
      <c r="A68" s="32">
        <v>65</v>
      </c>
      <c r="B68" s="38" t="s">
        <v>339</v>
      </c>
      <c r="C68" s="32">
        <v>65</v>
      </c>
      <c r="D68" s="34" t="s">
        <v>470</v>
      </c>
      <c r="E68" s="32">
        <v>65</v>
      </c>
      <c r="F68" s="38" t="s">
        <v>201</v>
      </c>
      <c r="G68" s="32">
        <v>65</v>
      </c>
      <c r="H68" s="42" t="s">
        <v>248</v>
      </c>
      <c r="I68" s="32">
        <v>65</v>
      </c>
      <c r="J68" s="38" t="s">
        <v>407</v>
      </c>
    </row>
    <row r="69" spans="1:10" ht="12.75">
      <c r="A69" s="32">
        <v>66</v>
      </c>
      <c r="B69" s="35" t="s">
        <v>340</v>
      </c>
      <c r="C69" s="32">
        <v>66</v>
      </c>
      <c r="D69" s="38" t="s">
        <v>471</v>
      </c>
      <c r="E69" s="32">
        <v>66</v>
      </c>
      <c r="F69" s="34" t="s">
        <v>202</v>
      </c>
      <c r="G69" s="32">
        <v>66</v>
      </c>
      <c r="H69" s="42" t="s">
        <v>278</v>
      </c>
      <c r="I69" s="32">
        <v>66</v>
      </c>
      <c r="J69" s="34" t="s">
        <v>408</v>
      </c>
    </row>
    <row r="70" spans="1:10" ht="12.75">
      <c r="A70" s="32">
        <v>67</v>
      </c>
      <c r="B70" s="34" t="s">
        <v>341</v>
      </c>
      <c r="C70" s="32">
        <v>67</v>
      </c>
      <c r="D70" s="38" t="s">
        <v>115</v>
      </c>
      <c r="E70" s="32">
        <v>67</v>
      </c>
      <c r="F70" s="38" t="s">
        <v>203</v>
      </c>
      <c r="G70" s="32">
        <v>67</v>
      </c>
      <c r="H70" s="38" t="s">
        <v>249</v>
      </c>
      <c r="I70" s="32">
        <v>67</v>
      </c>
      <c r="J70" s="34" t="s">
        <v>409</v>
      </c>
    </row>
    <row r="71" spans="1:10" ht="12.75">
      <c r="A71" s="32">
        <v>68</v>
      </c>
      <c r="B71" s="34" t="s">
        <v>342</v>
      </c>
      <c r="C71" s="32">
        <v>68</v>
      </c>
      <c r="D71" s="34" t="s">
        <v>472</v>
      </c>
      <c r="E71" s="32">
        <v>68</v>
      </c>
      <c r="F71" s="38" t="s">
        <v>211</v>
      </c>
      <c r="G71" s="32">
        <v>68</v>
      </c>
      <c r="H71" s="38" t="s">
        <v>279</v>
      </c>
      <c r="I71" s="32">
        <v>68</v>
      </c>
      <c r="J71" s="38" t="s">
        <v>410</v>
      </c>
    </row>
    <row r="72" spans="1:10" ht="12.75">
      <c r="A72" s="32">
        <v>69</v>
      </c>
      <c r="B72" s="38" t="s">
        <v>343</v>
      </c>
      <c r="C72" s="32">
        <v>69</v>
      </c>
      <c r="D72" s="34" t="s">
        <v>473</v>
      </c>
      <c r="E72" s="32">
        <v>69</v>
      </c>
      <c r="F72" s="34" t="s">
        <v>212</v>
      </c>
      <c r="G72" s="32">
        <v>69</v>
      </c>
      <c r="H72" s="34" t="s">
        <v>250</v>
      </c>
      <c r="I72" s="32">
        <v>69</v>
      </c>
      <c r="J72" s="34" t="s">
        <v>411</v>
      </c>
    </row>
    <row r="73" spans="1:10" ht="12.75">
      <c r="A73" s="32">
        <v>70</v>
      </c>
      <c r="B73" s="34" t="s">
        <v>344</v>
      </c>
      <c r="C73" s="32">
        <v>70</v>
      </c>
      <c r="D73" s="34" t="s">
        <v>474</v>
      </c>
      <c r="E73" s="32">
        <v>70</v>
      </c>
      <c r="F73" s="34" t="s">
        <v>213</v>
      </c>
      <c r="G73" s="32">
        <v>70</v>
      </c>
      <c r="H73" s="34" t="s">
        <v>251</v>
      </c>
      <c r="I73" s="32">
        <v>70</v>
      </c>
      <c r="J73" s="38" t="s">
        <v>412</v>
      </c>
    </row>
    <row r="74" spans="1:9" ht="12.75">
      <c r="A74" s="32"/>
      <c r="B74" s="34"/>
      <c r="C74" s="32"/>
      <c r="D74" s="34"/>
      <c r="E74" s="32"/>
      <c r="G74" s="32"/>
      <c r="I74" s="32"/>
    </row>
    <row r="75" spans="1:10" ht="12.75">
      <c r="A75" s="32"/>
      <c r="B75" s="33"/>
      <c r="C75" s="32"/>
      <c r="D75" s="33"/>
      <c r="E75" s="32"/>
      <c r="F75" s="33"/>
      <c r="G75" s="32"/>
      <c r="H75" s="33"/>
      <c r="I75" s="32"/>
      <c r="J75" s="33"/>
    </row>
    <row r="76" spans="1:10" ht="12.75">
      <c r="A76" s="32"/>
      <c r="B76" s="34"/>
      <c r="C76" s="32"/>
      <c r="D76" s="34"/>
      <c r="E76" s="32"/>
      <c r="F76" s="34"/>
      <c r="G76" s="32"/>
      <c r="H76" s="34"/>
      <c r="I76" s="32"/>
      <c r="J76" s="34"/>
    </row>
    <row r="77" spans="1:10" ht="12.75">
      <c r="A77" s="32"/>
      <c r="B77" s="34"/>
      <c r="C77" s="32"/>
      <c r="D77" s="34"/>
      <c r="E77" s="32"/>
      <c r="F77" s="34"/>
      <c r="G77" s="32"/>
      <c r="H77" s="34"/>
      <c r="I77" s="32"/>
      <c r="J77" s="34"/>
    </row>
    <row r="78" spans="1:10" ht="12.75">
      <c r="A78" s="32"/>
      <c r="B78" s="34"/>
      <c r="C78" s="32"/>
      <c r="D78" s="34"/>
      <c r="E78" s="32"/>
      <c r="F78" s="34"/>
      <c r="G78" s="32"/>
      <c r="H78" s="34"/>
      <c r="I78" s="32"/>
      <c r="J78" s="34"/>
    </row>
    <row r="79" spans="1:10" ht="12.75">
      <c r="A79" s="32"/>
      <c r="B79" s="34"/>
      <c r="C79" s="32"/>
      <c r="D79" s="34"/>
      <c r="E79" s="32"/>
      <c r="F79" s="34"/>
      <c r="G79" s="32"/>
      <c r="H79" s="34"/>
      <c r="I79" s="32"/>
      <c r="J79" s="34"/>
    </row>
    <row r="80" spans="1:10" ht="12.75">
      <c r="A80" s="32"/>
      <c r="B80" s="34"/>
      <c r="C80" s="32"/>
      <c r="D80" s="34"/>
      <c r="E80" s="32"/>
      <c r="F80" s="34"/>
      <c r="G80" s="32"/>
      <c r="H80" s="34"/>
      <c r="I80" s="32"/>
      <c r="J80" s="34"/>
    </row>
    <row r="81" spans="1:10" ht="12.75">
      <c r="A81" s="32"/>
      <c r="B81" s="34"/>
      <c r="C81" s="32"/>
      <c r="D81" s="34"/>
      <c r="E81" s="32"/>
      <c r="F81" s="34"/>
      <c r="G81" s="32"/>
      <c r="H81" s="34"/>
      <c r="I81" s="32"/>
      <c r="J81" s="34"/>
    </row>
    <row r="82" spans="1:10" ht="12.75">
      <c r="A82" s="32"/>
      <c r="B82" s="34"/>
      <c r="C82" s="32"/>
      <c r="D82" s="34"/>
      <c r="E82" s="32"/>
      <c r="F82" s="34"/>
      <c r="G82" s="32"/>
      <c r="H82" s="34"/>
      <c r="I82" s="32"/>
      <c r="J82" s="34"/>
    </row>
    <row r="83" spans="1:10" ht="12.75">
      <c r="A83" s="32"/>
      <c r="B83" s="34"/>
      <c r="C83" s="32"/>
      <c r="D83" s="34"/>
      <c r="E83" s="32"/>
      <c r="F83" s="34"/>
      <c r="G83" s="32"/>
      <c r="H83" s="34"/>
      <c r="I83" s="32"/>
      <c r="J83" s="34"/>
    </row>
    <row r="84" spans="1:10" ht="12.75">
      <c r="A84" s="32"/>
      <c r="B84" s="34"/>
      <c r="C84" s="32"/>
      <c r="D84" s="34"/>
      <c r="E84" s="32"/>
      <c r="F84" s="34"/>
      <c r="G84" s="32"/>
      <c r="H84" s="34"/>
      <c r="I84" s="32"/>
      <c r="J84" s="34"/>
    </row>
    <row r="85" spans="1:10" ht="12.75">
      <c r="A85" s="32"/>
      <c r="B85" s="34"/>
      <c r="C85" s="32"/>
      <c r="D85" s="34"/>
      <c r="E85" s="32"/>
      <c r="F85" s="34"/>
      <c r="G85" s="32"/>
      <c r="H85" s="34"/>
      <c r="I85" s="32"/>
      <c r="J85" s="34"/>
    </row>
    <row r="86" spans="1:10" ht="12.75">
      <c r="A86" s="32"/>
      <c r="B86" s="34"/>
      <c r="C86" s="32"/>
      <c r="D86" s="34"/>
      <c r="E86" s="32"/>
      <c r="F86" s="34"/>
      <c r="G86" s="32"/>
      <c r="H86" s="34"/>
      <c r="I86" s="32"/>
      <c r="J86" s="34"/>
    </row>
    <row r="87" spans="1:10" ht="12.75">
      <c r="A87" s="32"/>
      <c r="B87" s="34"/>
      <c r="C87" s="32"/>
      <c r="D87" s="34"/>
      <c r="E87" s="32"/>
      <c r="F87" s="34"/>
      <c r="G87" s="32"/>
      <c r="H87" s="34"/>
      <c r="I87" s="32"/>
      <c r="J87" s="34"/>
    </row>
    <row r="88" spans="1:10" ht="12.75">
      <c r="A88" s="32"/>
      <c r="B88" s="34"/>
      <c r="C88" s="32"/>
      <c r="D88" s="34"/>
      <c r="E88" s="32"/>
      <c r="F88" s="34"/>
      <c r="G88" s="32"/>
      <c r="H88" s="34"/>
      <c r="I88" s="32"/>
      <c r="J88" s="34"/>
    </row>
    <row r="89" spans="1:10" ht="12.75">
      <c r="A89" s="32"/>
      <c r="B89" s="34"/>
      <c r="C89" s="32"/>
      <c r="D89" s="34"/>
      <c r="E89" s="32"/>
      <c r="F89" s="34"/>
      <c r="G89" s="32"/>
      <c r="H89" s="34"/>
      <c r="I89" s="32"/>
      <c r="J89" s="34"/>
    </row>
    <row r="90" spans="1:10" ht="12.75">
      <c r="A90" s="32"/>
      <c r="B90" s="34"/>
      <c r="C90" s="32"/>
      <c r="D90" s="34"/>
      <c r="E90" s="32"/>
      <c r="F90" s="34"/>
      <c r="G90" s="32"/>
      <c r="H90" s="34"/>
      <c r="I90" s="32"/>
      <c r="J90" s="34"/>
    </row>
    <row r="91" spans="1:10" ht="12.75">
      <c r="A91" s="32"/>
      <c r="B91" s="34"/>
      <c r="C91" s="32"/>
      <c r="D91" s="34"/>
      <c r="E91" s="32"/>
      <c r="F91" s="34"/>
      <c r="G91" s="32"/>
      <c r="H91" s="34"/>
      <c r="I91" s="32"/>
      <c r="J91" s="34"/>
    </row>
    <row r="92" spans="1:10" ht="12.75">
      <c r="A92" s="32"/>
      <c r="B92" s="34"/>
      <c r="C92" s="32"/>
      <c r="D92" s="34"/>
      <c r="E92" s="32"/>
      <c r="F92" s="34"/>
      <c r="G92" s="32"/>
      <c r="H92" s="34"/>
      <c r="I92" s="32"/>
      <c r="J92" s="34"/>
    </row>
    <row r="93" spans="1:10" ht="12.75">
      <c r="A93" s="32"/>
      <c r="B93" s="34"/>
      <c r="C93" s="32"/>
      <c r="D93" s="34"/>
      <c r="E93" s="32"/>
      <c r="F93" s="34"/>
      <c r="G93" s="32"/>
      <c r="H93" s="34"/>
      <c r="I93" s="32"/>
      <c r="J93" s="34"/>
    </row>
    <row r="94" spans="1:10" ht="12.75">
      <c r="A94" s="32"/>
      <c r="B94" s="34"/>
      <c r="C94" s="32"/>
      <c r="D94" s="34"/>
      <c r="E94" s="32"/>
      <c r="F94" s="34"/>
      <c r="G94" s="32"/>
      <c r="H94" s="34"/>
      <c r="I94" s="32"/>
      <c r="J94" s="34"/>
    </row>
    <row r="95" spans="1:10" ht="12.75">
      <c r="A95" s="32"/>
      <c r="B95" s="34"/>
      <c r="C95" s="32"/>
      <c r="D95" s="34"/>
      <c r="E95" s="32"/>
      <c r="F95" s="34"/>
      <c r="G95" s="32"/>
      <c r="H95" s="34"/>
      <c r="I95" s="32"/>
      <c r="J95" s="34"/>
    </row>
    <row r="96" spans="1:10" ht="12.75">
      <c r="A96" s="32"/>
      <c r="B96" s="34"/>
      <c r="C96" s="32"/>
      <c r="D96" s="34"/>
      <c r="E96" s="32"/>
      <c r="F96" s="34"/>
      <c r="G96" s="32"/>
      <c r="H96" s="34"/>
      <c r="I96" s="32"/>
      <c r="J96" s="34"/>
    </row>
    <row r="97" spans="1:10" ht="12.75">
      <c r="A97" s="32"/>
      <c r="B97" s="34"/>
      <c r="C97" s="32"/>
      <c r="D97" s="34"/>
      <c r="E97" s="32"/>
      <c r="F97" s="34"/>
      <c r="G97" s="32"/>
      <c r="H97" s="34"/>
      <c r="I97" s="32"/>
      <c r="J97" s="34"/>
    </row>
    <row r="98" spans="1:10" ht="12.75">
      <c r="A98" s="32"/>
      <c r="B98" s="34"/>
      <c r="C98" s="32"/>
      <c r="D98" s="34"/>
      <c r="E98" s="32"/>
      <c r="F98" s="34"/>
      <c r="G98" s="32"/>
      <c r="H98" s="34"/>
      <c r="I98" s="32"/>
      <c r="J98" s="34"/>
    </row>
    <row r="99" spans="1:10" ht="12.75">
      <c r="A99" s="32"/>
      <c r="B99" s="34"/>
      <c r="C99" s="32"/>
      <c r="D99" s="34"/>
      <c r="E99" s="32"/>
      <c r="F99" s="34"/>
      <c r="G99" s="32"/>
      <c r="H99" s="34"/>
      <c r="I99" s="32"/>
      <c r="J99" s="34"/>
    </row>
    <row r="100" spans="1:10" ht="12.75">
      <c r="A100" s="32"/>
      <c r="B100" s="34"/>
      <c r="C100" s="32"/>
      <c r="D100" s="34"/>
      <c r="E100" s="32"/>
      <c r="F100" s="34"/>
      <c r="G100" s="32"/>
      <c r="H100" s="34"/>
      <c r="I100" s="32"/>
      <c r="J100" s="34"/>
    </row>
    <row r="101" spans="1:10" ht="12.75">
      <c r="A101" s="32"/>
      <c r="B101" s="34"/>
      <c r="C101" s="32"/>
      <c r="D101" s="34"/>
      <c r="E101" s="32"/>
      <c r="F101" s="34"/>
      <c r="G101" s="32"/>
      <c r="H101" s="34"/>
      <c r="I101" s="32"/>
      <c r="J101" s="34"/>
    </row>
    <row r="102" spans="1:10" ht="12.75">
      <c r="A102" s="32"/>
      <c r="B102" s="34"/>
      <c r="C102" s="32"/>
      <c r="D102" s="34"/>
      <c r="E102" s="32"/>
      <c r="F102" s="34"/>
      <c r="G102" s="32"/>
      <c r="H102" s="34"/>
      <c r="I102" s="32"/>
      <c r="J102" s="34"/>
    </row>
    <row r="103" spans="1:10" ht="12.75">
      <c r="A103" s="32"/>
      <c r="B103" s="34"/>
      <c r="C103" s="32"/>
      <c r="D103" s="34"/>
      <c r="E103" s="32"/>
      <c r="F103" s="34"/>
      <c r="G103" s="32"/>
      <c r="H103" s="34"/>
      <c r="I103" s="32"/>
      <c r="J103" s="34"/>
    </row>
    <row r="104" spans="1:10" ht="12.75">
      <c r="A104" s="32"/>
      <c r="B104" s="34"/>
      <c r="C104" s="32"/>
      <c r="D104" s="34"/>
      <c r="E104" s="32"/>
      <c r="F104" s="34"/>
      <c r="G104" s="32"/>
      <c r="H104" s="34"/>
      <c r="I104" s="32"/>
      <c r="J104" s="34"/>
    </row>
    <row r="105" spans="1:10" ht="12.75">
      <c r="A105" s="32"/>
      <c r="B105" s="34"/>
      <c r="C105" s="32"/>
      <c r="D105" s="34"/>
      <c r="E105" s="32"/>
      <c r="F105" s="34"/>
      <c r="G105" s="32"/>
      <c r="H105" s="34"/>
      <c r="I105" s="32"/>
      <c r="J105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v>4</v>
      </c>
      <c r="E3" s="43" t="s">
        <v>122</v>
      </c>
      <c r="F3" s="26">
        <v>10</v>
      </c>
      <c r="G3" s="24"/>
      <c r="H3" s="26"/>
    </row>
    <row r="4" spans="1:8" ht="12.75" customHeight="1">
      <c r="A4" s="43" t="s">
        <v>119</v>
      </c>
      <c r="B4" s="26">
        <v>8</v>
      </c>
      <c r="C4" s="43" t="s">
        <v>493</v>
      </c>
      <c r="D4" s="26">
        <v>4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>
        <v>6</v>
      </c>
      <c r="C6" s="43" t="s">
        <v>101</v>
      </c>
      <c r="D6" s="26">
        <v>6</v>
      </c>
      <c r="E6" s="43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10</v>
      </c>
      <c r="C7" s="43" t="s">
        <v>117</v>
      </c>
      <c r="D7" s="26" t="s">
        <v>530</v>
      </c>
      <c r="E7" s="43" t="s">
        <v>498</v>
      </c>
      <c r="F7" s="26">
        <v>6</v>
      </c>
      <c r="G7" s="24"/>
      <c r="H7" s="26"/>
    </row>
    <row r="8" spans="1:8" ht="12.75" customHeight="1">
      <c r="A8" s="43" t="s">
        <v>481</v>
      </c>
      <c r="B8" s="26" t="s">
        <v>530</v>
      </c>
      <c r="C8" s="43" t="s">
        <v>126</v>
      </c>
      <c r="D8" s="26" t="s">
        <v>530</v>
      </c>
      <c r="E8" s="43" t="s">
        <v>105</v>
      </c>
      <c r="F8" s="26">
        <v>10</v>
      </c>
      <c r="G8" s="24"/>
      <c r="H8" s="26"/>
    </row>
    <row r="9" spans="1:8" ht="12.75" customHeight="1">
      <c r="A9" s="43" t="s">
        <v>477</v>
      </c>
      <c r="B9" s="26">
        <f>15+15</f>
        <v>30</v>
      </c>
      <c r="C9" s="43" t="s">
        <v>109</v>
      </c>
      <c r="D9" s="26" t="s">
        <v>530</v>
      </c>
      <c r="E9" s="43" t="s">
        <v>496</v>
      </c>
      <c r="F9" s="26">
        <v>6</v>
      </c>
      <c r="G9" s="24"/>
      <c r="H9" s="26"/>
    </row>
    <row r="10" spans="1:8" ht="12.75" customHeight="1">
      <c r="A10" s="43" t="s">
        <v>480</v>
      </c>
      <c r="B10" s="26">
        <v>2</v>
      </c>
      <c r="C10" s="43" t="s">
        <v>492</v>
      </c>
      <c r="D10" s="26">
        <v>8</v>
      </c>
      <c r="E10" s="43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>
        <f>0+5+10+10+10+10</f>
        <v>45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>
        <v>2</v>
      </c>
      <c r="C12" s="43" t="s">
        <v>128</v>
      </c>
      <c r="D12" s="26">
        <v>8</v>
      </c>
      <c r="E12" s="43" t="s">
        <v>495</v>
      </c>
      <c r="F12" s="26">
        <f>90+10</f>
        <v>100</v>
      </c>
      <c r="G12" s="24"/>
      <c r="H12" s="26"/>
    </row>
    <row r="13" spans="1:8" ht="12.75" customHeight="1">
      <c r="A13" s="43" t="s">
        <v>482</v>
      </c>
      <c r="B13" s="26">
        <v>10</v>
      </c>
      <c r="C13" s="43" t="s">
        <v>139</v>
      </c>
      <c r="D13" s="26">
        <v>6</v>
      </c>
      <c r="E13" s="43" t="s">
        <v>127</v>
      </c>
      <c r="F13" s="26">
        <f>75+5+10+15</f>
        <v>105</v>
      </c>
      <c r="G13" s="24"/>
      <c r="H13" s="26"/>
    </row>
    <row r="14" spans="1:8" ht="12.75" customHeight="1">
      <c r="A14" s="43" t="s">
        <v>138</v>
      </c>
      <c r="B14" s="26">
        <v>8</v>
      </c>
      <c r="C14" s="43" t="s">
        <v>103</v>
      </c>
      <c r="D14" s="26">
        <f>10+30</f>
        <v>40</v>
      </c>
      <c r="E14" s="43" t="s">
        <v>501</v>
      </c>
      <c r="F14" s="26">
        <v>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>
        <v>10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20+15</f>
        <v>35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174</v>
      </c>
      <c r="C19" s="7" t="s">
        <v>0</v>
      </c>
      <c r="D19" s="9">
        <f>SUM(D3:D17)</f>
        <v>76</v>
      </c>
      <c r="E19" s="7" t="s">
        <v>0</v>
      </c>
      <c r="F19" s="9">
        <f>SUM(F3:F17)</f>
        <v>261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v>6</v>
      </c>
      <c r="E23" s="24"/>
      <c r="F23" s="26"/>
      <c r="G23" s="24"/>
      <c r="H23" s="26"/>
    </row>
    <row r="24" spans="1:8" ht="12.75" customHeight="1">
      <c r="A24" s="43" t="s">
        <v>124</v>
      </c>
      <c r="B24" s="26" t="s">
        <v>530</v>
      </c>
      <c r="C24" s="43" t="s">
        <v>111</v>
      </c>
      <c r="D24" s="26">
        <v>45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3" t="s">
        <v>505</v>
      </c>
      <c r="B27" s="26" t="s">
        <v>530</v>
      </c>
      <c r="C27" s="43" t="s">
        <v>120</v>
      </c>
      <c r="D27" s="26">
        <v>6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v>6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8</v>
      </c>
      <c r="C30" s="43" t="s">
        <v>490</v>
      </c>
      <c r="D30" s="26">
        <v>8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60+3</f>
        <v>63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10</v>
      </c>
      <c r="C33" s="43" t="s">
        <v>292</v>
      </c>
      <c r="D33" s="26">
        <v>4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112</v>
      </c>
      <c r="C38" s="7" t="s">
        <v>0</v>
      </c>
      <c r="D38" s="9">
        <f>SUM(D22:D36)</f>
        <v>97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6</v>
      </c>
      <c r="C3" s="43" t="s">
        <v>112</v>
      </c>
      <c r="D3" s="26">
        <v>6</v>
      </c>
      <c r="E3" s="43" t="s">
        <v>122</v>
      </c>
      <c r="F3" s="26">
        <v>8</v>
      </c>
      <c r="G3" s="24"/>
      <c r="H3" s="26"/>
    </row>
    <row r="4" spans="1:8" ht="12.75" customHeight="1">
      <c r="A4" s="43" t="s">
        <v>119</v>
      </c>
      <c r="B4" s="26">
        <v>2</v>
      </c>
      <c r="C4" s="43" t="s">
        <v>493</v>
      </c>
      <c r="D4" s="26" t="s">
        <v>530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>
        <f>45+10+10</f>
        <v>65</v>
      </c>
      <c r="C5" s="43" t="s">
        <v>107</v>
      </c>
      <c r="D5" s="26" t="s">
        <v>530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>
        <f>60+3+5+3</f>
        <v>71</v>
      </c>
      <c r="C6" s="43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10</v>
      </c>
      <c r="C7" s="43" t="s">
        <v>117</v>
      </c>
      <c r="D7" s="26">
        <v>8</v>
      </c>
      <c r="E7" s="43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4</v>
      </c>
      <c r="C8" s="43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10+3+15</f>
        <v>28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4</v>
      </c>
      <c r="C10" s="43" t="s">
        <v>492</v>
      </c>
      <c r="D10" s="26">
        <v>8</v>
      </c>
      <c r="E10" s="43" t="s">
        <v>108</v>
      </c>
      <c r="F10" s="26">
        <v>6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6</v>
      </c>
      <c r="G11" s="24"/>
      <c r="H11" s="26"/>
    </row>
    <row r="12" spans="1:8" ht="12.75" customHeight="1">
      <c r="A12" s="43" t="s">
        <v>130</v>
      </c>
      <c r="B12" s="26">
        <f>90+10+10</f>
        <v>110</v>
      </c>
      <c r="C12" s="43" t="s">
        <v>128</v>
      </c>
      <c r="D12" s="26">
        <v>8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 t="s">
        <v>530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10</v>
      </c>
      <c r="C14" s="43" t="s">
        <v>103</v>
      </c>
      <c r="D14" s="26">
        <f>10+30</f>
        <v>40</v>
      </c>
      <c r="E14" s="43" t="s">
        <v>501</v>
      </c>
      <c r="F14" s="26">
        <v>2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 t="s">
        <v>530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310</v>
      </c>
      <c r="C19" s="7" t="s">
        <v>0</v>
      </c>
      <c r="D19" s="9">
        <f>SUM(D3:D17)</f>
        <v>70</v>
      </c>
      <c r="E19" s="7" t="s">
        <v>0</v>
      </c>
      <c r="F19" s="9">
        <f>SUM(F3:F17)</f>
        <v>61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6</v>
      </c>
      <c r="C23" s="43" t="s">
        <v>487</v>
      </c>
      <c r="D23" s="26">
        <v>8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6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2</v>
      </c>
      <c r="C25" s="43" t="s">
        <v>484</v>
      </c>
      <c r="D25" s="26">
        <v>10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8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v>6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35+10+10+10+15</f>
        <v>80</v>
      </c>
      <c r="C29" s="43" t="s">
        <v>129</v>
      </c>
      <c r="D29" s="26">
        <v>8</v>
      </c>
      <c r="E29" s="24"/>
      <c r="F29" s="26"/>
      <c r="G29" s="24"/>
      <c r="H29" s="26"/>
    </row>
    <row r="30" spans="1:8" ht="12.75" customHeight="1">
      <c r="A30" s="43" t="s">
        <v>504</v>
      </c>
      <c r="B30" s="26" t="s">
        <v>530</v>
      </c>
      <c r="C30" s="43" t="s">
        <v>490</v>
      </c>
      <c r="D30" s="26">
        <v>10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6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4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10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f>10+15</f>
        <v>25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118</v>
      </c>
      <c r="C38" s="7" t="s">
        <v>0</v>
      </c>
      <c r="D38" s="9">
        <f>SUM(D22:D36)</f>
        <v>117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H56"/>
  <sheetViews>
    <sheetView zoomScale="94" zoomScaleNormal="94" zoomScalePageLayoutView="0" workbookViewId="0" topLeftCell="A1">
      <selection activeCell="B37" sqref="B37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f>15</f>
        <v>15</v>
      </c>
      <c r="C3" s="43" t="s">
        <v>112</v>
      </c>
      <c r="D3" s="26">
        <f>20+5+10+5</f>
        <v>40</v>
      </c>
      <c r="E3" s="43" t="s">
        <v>122</v>
      </c>
      <c r="F3" s="26">
        <v>8</v>
      </c>
      <c r="G3" s="24"/>
      <c r="H3" s="26"/>
    </row>
    <row r="4" spans="1:8" ht="12.75" customHeight="1">
      <c r="A4" s="43" t="s">
        <v>119</v>
      </c>
      <c r="B4" s="26">
        <v>4</v>
      </c>
      <c r="C4" s="43" t="s">
        <v>493</v>
      </c>
      <c r="D4" s="26" t="s">
        <v>530</v>
      </c>
      <c r="E4" s="43" t="s">
        <v>499</v>
      </c>
      <c r="F4" s="26">
        <f>90+10</f>
        <v>100</v>
      </c>
      <c r="G4" s="24"/>
      <c r="H4" s="26"/>
    </row>
    <row r="5" spans="1:8" ht="12.75" customHeight="1">
      <c r="A5" s="43" t="s">
        <v>133</v>
      </c>
      <c r="B5" s="26">
        <v>2</v>
      </c>
      <c r="C5" s="43" t="s">
        <v>107</v>
      </c>
      <c r="D5" s="26">
        <v>10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 t="s">
        <v>530</v>
      </c>
      <c r="C6" s="43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8</v>
      </c>
      <c r="C7" s="43" t="s">
        <v>117</v>
      </c>
      <c r="D7" s="26">
        <v>6</v>
      </c>
      <c r="E7" s="43" t="s">
        <v>498</v>
      </c>
      <c r="F7" s="26">
        <f>40+5+10+5</f>
        <v>60</v>
      </c>
      <c r="G7" s="24"/>
      <c r="H7" s="26"/>
    </row>
    <row r="8" spans="1:8" ht="12.75" customHeight="1">
      <c r="A8" s="43" t="s">
        <v>481</v>
      </c>
      <c r="B8" s="26">
        <f>6+10</f>
        <v>16</v>
      </c>
      <c r="C8" s="43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8+15</f>
        <v>23</v>
      </c>
      <c r="C9" s="43" t="s">
        <v>109</v>
      </c>
      <c r="D9" s="26">
        <v>2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 t="s">
        <v>530</v>
      </c>
      <c r="C10" s="43" t="s">
        <v>492</v>
      </c>
      <c r="D10" s="26">
        <v>8</v>
      </c>
      <c r="E10" s="43" t="s">
        <v>108</v>
      </c>
      <c r="F10" s="26">
        <v>6</v>
      </c>
      <c r="G10" s="24"/>
      <c r="H10" s="26"/>
    </row>
    <row r="11" spans="1:8" ht="12.75" customHeight="1">
      <c r="A11" s="43" t="s">
        <v>121</v>
      </c>
      <c r="B11" s="26">
        <v>2</v>
      </c>
      <c r="C11" s="44" t="s">
        <v>491</v>
      </c>
      <c r="D11" s="26" t="s">
        <v>530</v>
      </c>
      <c r="E11" s="43" t="s">
        <v>502</v>
      </c>
      <c r="F11" s="26">
        <v>6</v>
      </c>
      <c r="G11" s="24"/>
      <c r="H11" s="26"/>
    </row>
    <row r="12" spans="1:8" ht="12.75" customHeight="1">
      <c r="A12" s="43" t="s">
        <v>130</v>
      </c>
      <c r="B12" s="26">
        <v>2</v>
      </c>
      <c r="C12" s="43" t="s">
        <v>128</v>
      </c>
      <c r="D12" s="26">
        <f>60+3</f>
        <v>63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>
        <v>10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8</v>
      </c>
      <c r="C14" s="43" t="s">
        <v>103</v>
      </c>
      <c r="D14" s="26">
        <f>8+30</f>
        <v>38</v>
      </c>
      <c r="E14" s="43" t="s">
        <v>501</v>
      </c>
      <c r="F14" s="26">
        <f>10+3</f>
        <v>13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 t="s">
        <v>530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80</v>
      </c>
      <c r="C19" s="7" t="s">
        <v>0</v>
      </c>
      <c r="D19" s="9">
        <f>SUM(D3:D17)</f>
        <v>177</v>
      </c>
      <c r="E19" s="7" t="s">
        <v>0</v>
      </c>
      <c r="F19" s="9">
        <f>SUM(F3:F17)</f>
        <v>224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6</v>
      </c>
      <c r="C23" s="43" t="s">
        <v>487</v>
      </c>
      <c r="D23" s="26">
        <v>6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8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f>10+5</f>
        <v>15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v>4</v>
      </c>
      <c r="C27" s="43" t="s">
        <v>120</v>
      </c>
      <c r="D27" s="26">
        <v>2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v>6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30+10</f>
        <v>40</v>
      </c>
      <c r="C30" s="43" t="s">
        <v>490</v>
      </c>
      <c r="D30" s="26"/>
      <c r="E30" s="24"/>
      <c r="F30" s="26"/>
      <c r="G30" s="24"/>
      <c r="H30" s="26"/>
    </row>
    <row r="31" spans="1:8" ht="12.75" customHeight="1">
      <c r="A31" s="43" t="s">
        <v>503</v>
      </c>
      <c r="B31" s="26">
        <v>8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 t="s">
        <v>530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f>10+15</f>
        <v>25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104</v>
      </c>
      <c r="C38" s="7" t="s">
        <v>0</v>
      </c>
      <c r="D38" s="9">
        <f>SUM(D22:D36)</f>
        <v>59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H56"/>
  <sheetViews>
    <sheetView zoomScale="94" zoomScaleNormal="94" zoomScalePageLayoutView="0" workbookViewId="0" topLeftCell="A1">
      <selection activeCell="D37" sqref="D37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6</v>
      </c>
      <c r="C3" s="43" t="s">
        <v>112</v>
      </c>
      <c r="D3" s="26" t="s">
        <v>530</v>
      </c>
      <c r="E3" s="43" t="s">
        <v>122</v>
      </c>
      <c r="F3" s="26">
        <v>6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 t="s">
        <v>530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6</v>
      </c>
      <c r="G5" s="24"/>
      <c r="H5" s="26"/>
    </row>
    <row r="6" spans="1:8" ht="12.75" customHeight="1">
      <c r="A6" s="43" t="s">
        <v>479</v>
      </c>
      <c r="B6" s="26" t="s">
        <v>530</v>
      </c>
      <c r="C6" s="43" t="s">
        <v>101</v>
      </c>
      <c r="D6" s="26">
        <v>10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8</v>
      </c>
      <c r="C7" s="43" t="s">
        <v>117</v>
      </c>
      <c r="D7" s="26" t="s">
        <v>530</v>
      </c>
      <c r="E7" s="43" t="s">
        <v>498</v>
      </c>
      <c r="F7" s="26">
        <v>6</v>
      </c>
      <c r="G7" s="24"/>
      <c r="H7" s="26"/>
    </row>
    <row r="8" spans="1:8" ht="12.75" customHeight="1">
      <c r="A8" s="43" t="s">
        <v>481</v>
      </c>
      <c r="B8" s="26" t="s">
        <v>530</v>
      </c>
      <c r="C8" s="43" t="s">
        <v>126</v>
      </c>
      <c r="D8" s="26">
        <v>10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10+15</f>
        <v>25</v>
      </c>
      <c r="C9" s="43" t="s">
        <v>109</v>
      </c>
      <c r="D9" s="26">
        <v>35</v>
      </c>
      <c r="E9" s="43" t="s">
        <v>496</v>
      </c>
      <c r="F9" s="26">
        <v>10</v>
      </c>
      <c r="G9" s="24"/>
      <c r="H9" s="26"/>
    </row>
    <row r="10" spans="1:8" ht="12.75" customHeight="1">
      <c r="A10" s="43" t="s">
        <v>480</v>
      </c>
      <c r="B10" s="26" t="s">
        <v>530</v>
      </c>
      <c r="C10" s="43" t="s">
        <v>492</v>
      </c>
      <c r="D10" s="26">
        <v>8</v>
      </c>
      <c r="E10" s="43" t="s">
        <v>108</v>
      </c>
      <c r="F10" s="26">
        <v>2</v>
      </c>
      <c r="G10" s="24"/>
      <c r="H10" s="26"/>
    </row>
    <row r="11" spans="1:8" ht="12.75" customHeight="1">
      <c r="A11" s="43" t="s">
        <v>121</v>
      </c>
      <c r="B11" s="26">
        <v>4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 t="s">
        <v>530</v>
      </c>
      <c r="C12" s="43" t="s">
        <v>128</v>
      </c>
      <c r="D12" s="26">
        <v>8</v>
      </c>
      <c r="E12" s="43" t="s">
        <v>495</v>
      </c>
      <c r="F12" s="26">
        <v>40</v>
      </c>
      <c r="G12" s="24"/>
      <c r="H12" s="26"/>
    </row>
    <row r="13" spans="1:8" ht="12.75" customHeight="1">
      <c r="A13" s="43" t="s">
        <v>482</v>
      </c>
      <c r="B13" s="26">
        <v>6</v>
      </c>
      <c r="C13" s="43" t="s">
        <v>139</v>
      </c>
      <c r="D13" s="26">
        <v>8</v>
      </c>
      <c r="E13" s="43" t="s">
        <v>127</v>
      </c>
      <c r="F13" s="26">
        <f>90+10+10+15</f>
        <v>125</v>
      </c>
      <c r="G13" s="24"/>
      <c r="H13" s="26"/>
    </row>
    <row r="14" spans="1:8" ht="12.75" customHeight="1">
      <c r="A14" s="43" t="s">
        <v>138</v>
      </c>
      <c r="B14" s="26">
        <v>6</v>
      </c>
      <c r="C14" s="43" t="s">
        <v>103</v>
      </c>
      <c r="D14" s="26">
        <f>10+30</f>
        <v>40</v>
      </c>
      <c r="E14" s="43" t="s">
        <v>501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>
        <v>5</v>
      </c>
      <c r="G16" s="24"/>
      <c r="H16" s="26"/>
    </row>
    <row r="17" spans="1:8" ht="12.75" customHeight="1">
      <c r="A17" s="43" t="s">
        <v>102</v>
      </c>
      <c r="B17" s="16" t="s">
        <v>530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55</v>
      </c>
      <c r="C19" s="7" t="s">
        <v>0</v>
      </c>
      <c r="D19" s="9">
        <f>SUM(D3:D17)</f>
        <v>119</v>
      </c>
      <c r="E19" s="7" t="s">
        <v>0</v>
      </c>
      <c r="F19" s="9">
        <f>SUM(F3:F17)</f>
        <v>222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>
        <f>60+3</f>
        <v>63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v>8</v>
      </c>
      <c r="E23" s="24"/>
      <c r="F23" s="26"/>
      <c r="G23" s="24"/>
      <c r="H23" s="26"/>
    </row>
    <row r="24" spans="1:8" ht="12.75" customHeight="1">
      <c r="A24" s="43" t="s">
        <v>124</v>
      </c>
      <c r="B24" s="26" t="s">
        <v>530</v>
      </c>
      <c r="C24" s="43" t="s">
        <v>111</v>
      </c>
      <c r="D24" s="26">
        <f>75+5</f>
        <v>80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2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4</v>
      </c>
      <c r="C26" s="43" t="s">
        <v>486</v>
      </c>
      <c r="D26" s="26">
        <v>8</v>
      </c>
      <c r="E26" s="24"/>
      <c r="F26" s="26"/>
      <c r="G26" s="24"/>
      <c r="H26" s="26"/>
    </row>
    <row r="27" spans="1:8" ht="12.75" customHeight="1">
      <c r="A27" s="43" t="s">
        <v>505</v>
      </c>
      <c r="B27" s="26" t="s">
        <v>530</v>
      </c>
      <c r="C27" s="43" t="s">
        <v>120</v>
      </c>
      <c r="D27" s="26">
        <v>6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f>10+3</f>
        <v>13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v>6</v>
      </c>
      <c r="E29" s="24"/>
      <c r="F29" s="26"/>
      <c r="G29" s="24"/>
      <c r="H29" s="26"/>
    </row>
    <row r="30" spans="1:8" ht="12.75" customHeight="1">
      <c r="A30" s="43" t="s">
        <v>504</v>
      </c>
      <c r="B30" s="26" t="s">
        <v>530</v>
      </c>
      <c r="C30" s="43" t="s">
        <v>490</v>
      </c>
      <c r="D30" s="26">
        <v>6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20</v>
      </c>
      <c r="C31" s="43" t="s">
        <v>489</v>
      </c>
      <c r="D31" s="26">
        <v>4</v>
      </c>
      <c r="E31" s="24"/>
      <c r="F31" s="26"/>
      <c r="G31" s="24"/>
      <c r="H31" s="26"/>
    </row>
    <row r="32" spans="1:8" ht="12.75" customHeight="1">
      <c r="A32" s="43" t="s">
        <v>114</v>
      </c>
      <c r="B32" s="26" t="s">
        <v>530</v>
      </c>
      <c r="C32" s="43" t="s">
        <v>488</v>
      </c>
      <c r="D32" s="26">
        <v>15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2</v>
      </c>
      <c r="C33" s="43" t="s">
        <v>292</v>
      </c>
      <c r="D33" s="26">
        <v>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f>0+15</f>
        <v>15</v>
      </c>
      <c r="E35" s="24"/>
      <c r="F35" s="26"/>
      <c r="G35" s="24"/>
      <c r="H35" s="26"/>
    </row>
    <row r="36" spans="1:8" ht="12.75" customHeight="1">
      <c r="A36" s="43" t="s">
        <v>512</v>
      </c>
      <c r="B36" s="16">
        <v>10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129</v>
      </c>
      <c r="C38" s="7" t="s">
        <v>0</v>
      </c>
      <c r="D38" s="9">
        <f>SUM(D22:D36)</f>
        <v>162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2</v>
      </c>
      <c r="C3" s="43" t="s">
        <v>112</v>
      </c>
      <c r="D3" s="26">
        <v>8</v>
      </c>
      <c r="E3" s="43" t="s">
        <v>122</v>
      </c>
      <c r="F3" s="26">
        <v>8</v>
      </c>
      <c r="G3" s="24"/>
      <c r="H3" s="26"/>
    </row>
    <row r="4" spans="1:8" ht="12.75" customHeight="1">
      <c r="A4" s="43" t="s">
        <v>119</v>
      </c>
      <c r="B4" s="26">
        <v>4</v>
      </c>
      <c r="C4" s="43" t="s">
        <v>493</v>
      </c>
      <c r="D4" s="26" t="s">
        <v>530</v>
      </c>
      <c r="E4" s="43" t="s">
        <v>499</v>
      </c>
      <c r="F4" s="26">
        <v>6</v>
      </c>
      <c r="G4" s="24"/>
      <c r="H4" s="26"/>
    </row>
    <row r="5" spans="1:8" ht="12.75" customHeight="1">
      <c r="A5" s="43" t="s">
        <v>133</v>
      </c>
      <c r="B5" s="26">
        <f>60+3+5+5</f>
        <v>73</v>
      </c>
      <c r="C5" s="43" t="s">
        <v>107</v>
      </c>
      <c r="D5" s="26">
        <v>2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 t="s">
        <v>530</v>
      </c>
      <c r="C6" s="43" t="s">
        <v>101</v>
      </c>
      <c r="D6" s="26">
        <v>10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8</v>
      </c>
      <c r="C7" s="43" t="s">
        <v>117</v>
      </c>
      <c r="D7" s="26">
        <v>6</v>
      </c>
      <c r="E7" s="43" t="s">
        <v>498</v>
      </c>
      <c r="F7" s="26">
        <v>2</v>
      </c>
      <c r="G7" s="24"/>
      <c r="H7" s="26"/>
    </row>
    <row r="8" spans="1:8" ht="12.75" customHeight="1">
      <c r="A8" s="43" t="s">
        <v>481</v>
      </c>
      <c r="B8" s="26">
        <v>6</v>
      </c>
      <c r="C8" s="44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10+15</f>
        <v>25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25</v>
      </c>
      <c r="C10" s="43" t="s">
        <v>492</v>
      </c>
      <c r="D10" s="26">
        <f>30+10</f>
        <v>40</v>
      </c>
      <c r="E10" s="43" t="s">
        <v>108</v>
      </c>
      <c r="F10" s="26">
        <f>20+3</f>
        <v>23</v>
      </c>
      <c r="G10" s="24"/>
      <c r="H10" s="26"/>
    </row>
    <row r="11" spans="1:8" ht="12.75" customHeight="1">
      <c r="A11" s="43" t="s">
        <v>121</v>
      </c>
      <c r="B11" s="26">
        <v>2</v>
      </c>
      <c r="C11" s="44" t="s">
        <v>491</v>
      </c>
      <c r="D11" s="26" t="s">
        <v>530</v>
      </c>
      <c r="E11" s="43" t="s">
        <v>502</v>
      </c>
      <c r="F11" s="26">
        <v>8</v>
      </c>
      <c r="G11" s="24"/>
      <c r="H11" s="26"/>
    </row>
    <row r="12" spans="1:8" ht="12.75" customHeight="1">
      <c r="A12" s="43" t="s">
        <v>130</v>
      </c>
      <c r="B12" s="26">
        <v>4</v>
      </c>
      <c r="C12" s="43" t="s">
        <v>128</v>
      </c>
      <c r="D12" s="26">
        <v>8</v>
      </c>
      <c r="E12" s="43" t="s">
        <v>495</v>
      </c>
      <c r="F12" s="26">
        <f>2+10</f>
        <v>12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>
        <v>10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10</v>
      </c>
      <c r="C14" s="43" t="s">
        <v>103</v>
      </c>
      <c r="D14" s="26">
        <f>10+30</f>
        <v>40</v>
      </c>
      <c r="E14" s="43" t="s">
        <v>501</v>
      </c>
      <c r="F14" s="26">
        <v>10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v>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164</v>
      </c>
      <c r="C19" s="7" t="s">
        <v>0</v>
      </c>
      <c r="D19" s="9">
        <f>SUM(D3:D17)</f>
        <v>124</v>
      </c>
      <c r="E19" s="7" t="s">
        <v>0</v>
      </c>
      <c r="F19" s="9">
        <f>SUM(F3:F17)</f>
        <v>100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8</v>
      </c>
      <c r="C23" s="43" t="s">
        <v>487</v>
      </c>
      <c r="D23" s="26">
        <v>8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0+5+10</f>
        <v>15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f>40+5+5+3</f>
        <v>53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f>6+10+5</f>
        <v>21</v>
      </c>
      <c r="C27" s="43" t="s">
        <v>120</v>
      </c>
      <c r="D27" s="26">
        <v>6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6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f>35+3</f>
        <v>38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8</v>
      </c>
      <c r="C30" s="43" t="s">
        <v>490</v>
      </c>
      <c r="D30" s="26">
        <v>8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4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f>6+5+10+10</f>
        <v>31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8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f>0+15</f>
        <v>15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163</v>
      </c>
      <c r="C38" s="7" t="s">
        <v>0</v>
      </c>
      <c r="D38" s="9">
        <f>SUM(D22:D36)</f>
        <v>103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H56"/>
  <sheetViews>
    <sheetView zoomScale="94" zoomScaleNormal="94" zoomScalePageLayoutView="0" workbookViewId="0" topLeftCell="A1">
      <selection activeCell="E43" sqref="E43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 t="s">
        <v>530</v>
      </c>
      <c r="C3" s="43" t="s">
        <v>112</v>
      </c>
      <c r="D3" s="26">
        <v>6</v>
      </c>
      <c r="E3" s="43" t="s">
        <v>122</v>
      </c>
      <c r="F3" s="26">
        <v>10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8</v>
      </c>
      <c r="E4" s="43" t="s">
        <v>499</v>
      </c>
      <c r="F4" s="26">
        <v>10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>
        <f>10+5</f>
        <v>15</v>
      </c>
      <c r="C6" s="43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f>40+3</f>
        <v>43</v>
      </c>
      <c r="C7" s="43" t="s">
        <v>117</v>
      </c>
      <c r="D7" s="26">
        <v>6</v>
      </c>
      <c r="E7" s="43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8</v>
      </c>
      <c r="C8" s="44" t="s">
        <v>126</v>
      </c>
      <c r="D8" s="26" t="s">
        <v>530</v>
      </c>
      <c r="E8" s="43" t="s">
        <v>105</v>
      </c>
      <c r="F8" s="26">
        <v>10</v>
      </c>
      <c r="G8" s="24"/>
      <c r="H8" s="26"/>
    </row>
    <row r="9" spans="1:8" ht="12.75" customHeight="1">
      <c r="A9" s="43" t="s">
        <v>477</v>
      </c>
      <c r="B9" s="26">
        <f>60+3+3+5+15</f>
        <v>86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6</v>
      </c>
      <c r="C10" s="43" t="s">
        <v>492</v>
      </c>
      <c r="D10" s="26">
        <v>8</v>
      </c>
      <c r="E10" s="43" t="s">
        <v>108</v>
      </c>
      <c r="F10" s="26">
        <v>6</v>
      </c>
      <c r="G10" s="24"/>
      <c r="H10" s="26"/>
    </row>
    <row r="11" spans="1:8" ht="12.75" customHeight="1">
      <c r="A11" s="43" t="s">
        <v>121</v>
      </c>
      <c r="B11" s="26">
        <v>2</v>
      </c>
      <c r="C11" s="44" t="s">
        <v>491</v>
      </c>
      <c r="D11" s="26" t="s">
        <v>530</v>
      </c>
      <c r="E11" s="43" t="s">
        <v>502</v>
      </c>
      <c r="F11" s="26">
        <v>6</v>
      </c>
      <c r="G11" s="24"/>
      <c r="H11" s="26"/>
    </row>
    <row r="12" spans="1:8" ht="12.75" customHeight="1">
      <c r="A12" s="43" t="s">
        <v>130</v>
      </c>
      <c r="B12" s="26">
        <v>2</v>
      </c>
      <c r="C12" s="43" t="s">
        <v>128</v>
      </c>
      <c r="D12" s="26">
        <v>6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>
        <v>6</v>
      </c>
      <c r="C13" s="43" t="s">
        <v>139</v>
      </c>
      <c r="D13" s="26">
        <v>4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15</v>
      </c>
      <c r="C14" s="43" t="s">
        <v>103</v>
      </c>
      <c r="D14" s="26">
        <f>45+30</f>
        <v>75</v>
      </c>
      <c r="E14" s="43" t="s">
        <v>501</v>
      </c>
      <c r="F14" s="26">
        <f>75+5+5+10</f>
        <v>95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>
        <f>20+15</f>
        <v>35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 t="s">
        <v>530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183</v>
      </c>
      <c r="C19" s="7" t="s">
        <v>0</v>
      </c>
      <c r="D19" s="9">
        <f>SUM(D3:D17)</f>
        <v>148</v>
      </c>
      <c r="E19" s="7" t="s">
        <v>0</v>
      </c>
      <c r="F19" s="9">
        <f>SUM(F3:F17)</f>
        <v>160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6</v>
      </c>
      <c r="C23" s="43" t="s">
        <v>487</v>
      </c>
      <c r="D23" s="26">
        <v>10</v>
      </c>
      <c r="E23" s="24"/>
      <c r="F23" s="26"/>
      <c r="G23" s="24"/>
      <c r="H23" s="26"/>
    </row>
    <row r="24" spans="1:8" ht="12.75" customHeight="1">
      <c r="A24" s="43" t="s">
        <v>124</v>
      </c>
      <c r="B24" s="26" t="s">
        <v>530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f>35</f>
        <v>35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8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v>4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2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v>8</v>
      </c>
      <c r="E29" s="24"/>
      <c r="F29" s="26"/>
      <c r="G29" s="24"/>
      <c r="H29" s="26"/>
    </row>
    <row r="30" spans="1:8" ht="12.75" customHeight="1">
      <c r="A30" s="43" t="s">
        <v>504</v>
      </c>
      <c r="B30" s="26" t="s">
        <v>530</v>
      </c>
      <c r="C30" s="43" t="s">
        <v>490</v>
      </c>
      <c r="D30" s="26">
        <v>10</v>
      </c>
      <c r="E30" s="24"/>
      <c r="F30" s="26"/>
      <c r="G30" s="24"/>
      <c r="H30" s="26"/>
    </row>
    <row r="31" spans="1:8" ht="12.75" customHeight="1">
      <c r="A31" s="43" t="s">
        <v>503</v>
      </c>
      <c r="B31" s="26" t="s">
        <v>530</v>
      </c>
      <c r="C31" s="43" t="s">
        <v>489</v>
      </c>
      <c r="D31" s="26">
        <f>25</f>
        <v>25</v>
      </c>
      <c r="E31" s="24"/>
      <c r="F31" s="26"/>
      <c r="G31" s="24"/>
      <c r="H31" s="26"/>
    </row>
    <row r="32" spans="1:8" ht="12.75" customHeight="1">
      <c r="A32" s="43" t="s">
        <v>114</v>
      </c>
      <c r="B32" s="26" t="s">
        <v>530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20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v>5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10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33</v>
      </c>
      <c r="C38" s="7" t="s">
        <v>0</v>
      </c>
      <c r="D38" s="9">
        <f>SUM(D22:D36)</f>
        <v>133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H56"/>
  <sheetViews>
    <sheetView zoomScale="94" zoomScaleNormal="94" zoomScalePageLayoutView="0" workbookViewId="0" topLeftCell="A1">
      <selection activeCell="D36" sqref="D36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f>6+5+3</f>
        <v>14</v>
      </c>
      <c r="C3" s="43" t="s">
        <v>112</v>
      </c>
      <c r="D3" s="26">
        <v>8</v>
      </c>
      <c r="E3" s="43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4</v>
      </c>
      <c r="E4" s="43" t="s">
        <v>499</v>
      </c>
      <c r="F4" s="26">
        <v>25</v>
      </c>
      <c r="G4" s="24"/>
      <c r="H4" s="26"/>
    </row>
    <row r="5" spans="1:8" ht="12.75" customHeight="1">
      <c r="A5" s="43" t="s">
        <v>133</v>
      </c>
      <c r="B5" s="26">
        <v>6</v>
      </c>
      <c r="C5" s="43" t="s">
        <v>107</v>
      </c>
      <c r="D5" s="26">
        <v>2</v>
      </c>
      <c r="E5" s="43" t="s">
        <v>497</v>
      </c>
      <c r="F5" s="26">
        <v>10</v>
      </c>
      <c r="G5" s="24"/>
      <c r="H5" s="26"/>
    </row>
    <row r="6" spans="1:8" ht="12.75" customHeight="1">
      <c r="A6" s="43" t="s">
        <v>479</v>
      </c>
      <c r="B6" s="26" t="s">
        <v>530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10</v>
      </c>
      <c r="C7" s="43" t="s">
        <v>117</v>
      </c>
      <c r="D7" s="26">
        <v>8</v>
      </c>
      <c r="E7" s="43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6</v>
      </c>
      <c r="C8" s="44" t="s">
        <v>126</v>
      </c>
      <c r="D8" s="26" t="s">
        <v>530</v>
      </c>
      <c r="E8" s="43" t="s">
        <v>105</v>
      </c>
      <c r="F8" s="26">
        <v>10</v>
      </c>
      <c r="G8" s="24"/>
      <c r="H8" s="26"/>
    </row>
    <row r="9" spans="1:8" ht="12.75" customHeight="1">
      <c r="A9" s="43" t="s">
        <v>477</v>
      </c>
      <c r="B9" s="26">
        <f>75+5+5+5+15</f>
        <v>105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8</v>
      </c>
      <c r="C10" s="43" t="s">
        <v>492</v>
      </c>
      <c r="D10" s="26">
        <v>15</v>
      </c>
      <c r="E10" s="43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8</v>
      </c>
      <c r="G11" s="24"/>
      <c r="H11" s="26"/>
    </row>
    <row r="12" spans="1:8" ht="12.75" customHeight="1">
      <c r="A12" s="43" t="s">
        <v>130</v>
      </c>
      <c r="B12" s="26">
        <f>6+3+5</f>
        <v>14</v>
      </c>
      <c r="C12" s="43" t="s">
        <v>128</v>
      </c>
      <c r="D12" s="26">
        <v>8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 t="s">
        <v>530</v>
      </c>
      <c r="E13" s="43" t="s">
        <v>127</v>
      </c>
      <c r="F13" s="26">
        <f>2+15</f>
        <v>17</v>
      </c>
      <c r="G13" s="24"/>
      <c r="H13" s="26"/>
    </row>
    <row r="14" spans="1:8" ht="12.75" customHeight="1">
      <c r="A14" s="43" t="s">
        <v>138</v>
      </c>
      <c r="B14" s="26">
        <v>45</v>
      </c>
      <c r="C14" s="43" t="s">
        <v>103</v>
      </c>
      <c r="D14" s="26">
        <f>60+3+3+10+30+15</f>
        <v>121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>
        <f>5+15</f>
        <v>20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v>10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218</v>
      </c>
      <c r="C19" s="7" t="s">
        <v>0</v>
      </c>
      <c r="D19" s="9">
        <f>SUM(D3:D17)</f>
        <v>186</v>
      </c>
      <c r="E19" s="7" t="s">
        <v>0</v>
      </c>
      <c r="F19" s="9">
        <f>SUM(F3:F17)</f>
        <v>70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8</v>
      </c>
      <c r="C23" s="43" t="s">
        <v>487</v>
      </c>
      <c r="D23" s="26">
        <f>30+3</f>
        <v>33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6+10+10+10+10</f>
        <v>46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4</v>
      </c>
      <c r="C25" s="43" t="s">
        <v>484</v>
      </c>
      <c r="D25" s="26">
        <v>35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f>8+3</f>
        <v>11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f>6+10</f>
        <v>16</v>
      </c>
      <c r="C27" s="43" t="s">
        <v>120</v>
      </c>
      <c r="D27" s="26">
        <v>4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8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4+5</f>
        <v>9</v>
      </c>
      <c r="C29" s="43" t="s">
        <v>129</v>
      </c>
      <c r="D29" s="26">
        <v>10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4</v>
      </c>
      <c r="C30" s="43" t="s">
        <v>490</v>
      </c>
      <c r="D30" s="26">
        <f>90+10+3+10</f>
        <v>113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10+10</f>
        <v>20</v>
      </c>
      <c r="C31" s="43" t="s">
        <v>489</v>
      </c>
      <c r="D31" s="26">
        <v>4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2</v>
      </c>
      <c r="C33" s="43" t="s">
        <v>292</v>
      </c>
      <c r="D33" s="26">
        <v>20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20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125</v>
      </c>
      <c r="C38" s="7" t="s">
        <v>0</v>
      </c>
      <c r="D38" s="9">
        <f>SUM(D22:D36)</f>
        <v>258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f>6+10+5</f>
        <v>21</v>
      </c>
      <c r="C3" s="43" t="s">
        <v>112</v>
      </c>
      <c r="D3" s="26">
        <v>15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6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>
        <v>4</v>
      </c>
      <c r="E5" s="43" t="s">
        <v>497</v>
      </c>
      <c r="F5" s="26">
        <v>6</v>
      </c>
      <c r="G5" s="24"/>
      <c r="H5" s="26"/>
    </row>
    <row r="6" spans="1:8" ht="12.75" customHeight="1">
      <c r="A6" s="43" t="s">
        <v>479</v>
      </c>
      <c r="B6" s="26">
        <v>4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8</v>
      </c>
      <c r="C7" s="43" t="s">
        <v>117</v>
      </c>
      <c r="D7" s="26">
        <v>4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f>90+10</f>
        <v>100</v>
      </c>
      <c r="C8" s="44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10+3+15</f>
        <v>28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10</v>
      </c>
      <c r="C10" s="43" t="s">
        <v>492</v>
      </c>
      <c r="D10" s="26">
        <v>30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8</v>
      </c>
      <c r="G11" s="24"/>
      <c r="H11" s="26"/>
    </row>
    <row r="12" spans="1:8" ht="12.75" customHeight="1">
      <c r="A12" s="43" t="s">
        <v>130</v>
      </c>
      <c r="B12" s="26">
        <v>4</v>
      </c>
      <c r="C12" s="43" t="s">
        <v>128</v>
      </c>
      <c r="D12" s="26">
        <v>6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>
        <v>4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10</v>
      </c>
      <c r="C14" s="43" t="s">
        <v>103</v>
      </c>
      <c r="D14" s="26">
        <f>10+30</f>
        <v>40</v>
      </c>
      <c r="E14" s="43" t="s">
        <v>501</v>
      </c>
      <c r="F14" s="26">
        <v>2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10+15</f>
        <v>25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210</v>
      </c>
      <c r="C19" s="7" t="s">
        <v>0</v>
      </c>
      <c r="D19" s="9">
        <f>SUM(D3:D17)</f>
        <v>109</v>
      </c>
      <c r="E19" s="7" t="s">
        <v>0</v>
      </c>
      <c r="F19" s="9">
        <f>SUM(F3:F17)</f>
        <v>47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v>8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10+3+15</f>
        <v>28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4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4</v>
      </c>
      <c r="C26" s="43" t="s">
        <v>486</v>
      </c>
      <c r="D26" s="26">
        <f>40</f>
        <v>40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f>8+5+10</f>
        <v>23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6</v>
      </c>
      <c r="C29" s="43" t="s">
        <v>129</v>
      </c>
      <c r="D29" s="26">
        <v>35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25+5</f>
        <v>30</v>
      </c>
      <c r="C30" s="43" t="s">
        <v>490</v>
      </c>
      <c r="D30" s="26">
        <v>10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75+5</f>
        <v>80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6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8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v>20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5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158</v>
      </c>
      <c r="C38" s="7" t="s">
        <v>0</v>
      </c>
      <c r="D38" s="9">
        <f>SUM(D22:D36)</f>
        <v>165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v>2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4</v>
      </c>
      <c r="E4" s="43" t="s">
        <v>499</v>
      </c>
      <c r="F4" s="26">
        <v>45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 t="s">
        <v>530</v>
      </c>
      <c r="G5" s="24"/>
      <c r="H5" s="26"/>
    </row>
    <row r="6" spans="1:8" ht="12.75" customHeight="1">
      <c r="A6" s="43" t="s">
        <v>479</v>
      </c>
      <c r="B6" s="26">
        <v>2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6</v>
      </c>
      <c r="C7" s="43" t="s">
        <v>117</v>
      </c>
      <c r="D7" s="26">
        <v>4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2</v>
      </c>
      <c r="C8" s="44" t="s">
        <v>126</v>
      </c>
      <c r="D8" s="26" t="s">
        <v>530</v>
      </c>
      <c r="E8" s="43" t="s">
        <v>105</v>
      </c>
      <c r="F8" s="26">
        <v>15</v>
      </c>
      <c r="G8" s="24"/>
      <c r="H8" s="26"/>
    </row>
    <row r="9" spans="1:8" ht="12.75" customHeight="1">
      <c r="A9" s="43" t="s">
        <v>477</v>
      </c>
      <c r="B9" s="26">
        <f>75+5+10+15</f>
        <v>105</v>
      </c>
      <c r="C9" s="43" t="s">
        <v>109</v>
      </c>
      <c r="D9" s="26" t="s">
        <v>530</v>
      </c>
      <c r="E9" s="43" t="s">
        <v>496</v>
      </c>
      <c r="F9" s="26">
        <v>2</v>
      </c>
      <c r="G9" s="24"/>
      <c r="H9" s="26"/>
    </row>
    <row r="10" spans="1:8" ht="12.75" customHeight="1">
      <c r="A10" s="43" t="s">
        <v>480</v>
      </c>
      <c r="B10" s="26" t="s">
        <v>530</v>
      </c>
      <c r="C10" s="43" t="s">
        <v>492</v>
      </c>
      <c r="D10" s="26">
        <v>6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6</v>
      </c>
      <c r="G11" s="24"/>
      <c r="H11" s="26"/>
    </row>
    <row r="12" spans="1:8" ht="12.75" customHeight="1">
      <c r="A12" s="43" t="s">
        <v>130</v>
      </c>
      <c r="B12" s="26" t="s">
        <v>530</v>
      </c>
      <c r="C12" s="43" t="s">
        <v>128</v>
      </c>
      <c r="D12" s="26">
        <v>8</v>
      </c>
      <c r="E12" s="43" t="s">
        <v>495</v>
      </c>
      <c r="F12" s="26">
        <v>20</v>
      </c>
      <c r="G12" s="24"/>
      <c r="H12" s="26"/>
    </row>
    <row r="13" spans="1:8" ht="12.75" customHeight="1">
      <c r="A13" s="43" t="s">
        <v>482</v>
      </c>
      <c r="B13" s="26">
        <v>10</v>
      </c>
      <c r="C13" s="43" t="s">
        <v>139</v>
      </c>
      <c r="D13" s="26">
        <v>6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f>30</f>
        <v>30</v>
      </c>
      <c r="C14" s="43" t="s">
        <v>103</v>
      </c>
      <c r="D14" s="26">
        <f>90+10+5+30</f>
        <v>135</v>
      </c>
      <c r="E14" s="43" t="s">
        <v>501</v>
      </c>
      <c r="F14" s="26">
        <v>4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20+15</f>
        <v>35</v>
      </c>
      <c r="C17" s="43" t="s">
        <v>494</v>
      </c>
      <c r="D17" s="16">
        <v>5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198</v>
      </c>
      <c r="C19" s="7" t="s">
        <v>0</v>
      </c>
      <c r="D19" s="9">
        <f>SUM(D3:D17)</f>
        <v>170</v>
      </c>
      <c r="E19" s="7" t="s">
        <v>0</v>
      </c>
      <c r="F19" s="9">
        <f>SUM(F3:F17)</f>
        <v>107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v>10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6+10+15</f>
        <v>31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6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>
        <v>6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10</v>
      </c>
      <c r="E28" s="24"/>
      <c r="F28" s="26"/>
      <c r="G28" s="24"/>
      <c r="H28" s="26"/>
    </row>
    <row r="29" spans="1:8" ht="12.75" customHeight="1">
      <c r="A29" s="43" t="s">
        <v>131</v>
      </c>
      <c r="B29" s="26" t="s">
        <v>530</v>
      </c>
      <c r="C29" s="43" t="s">
        <v>129</v>
      </c>
      <c r="D29" s="26">
        <v>8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25+5</f>
        <v>30</v>
      </c>
      <c r="C30" s="43" t="s">
        <v>490</v>
      </c>
      <c r="D30" s="26">
        <f>10+3</f>
        <v>13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60+3</f>
        <v>63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2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2</v>
      </c>
      <c r="C33" s="43" t="s">
        <v>292</v>
      </c>
      <c r="D33" s="26">
        <f>40+3</f>
        <v>43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10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142</v>
      </c>
      <c r="C38" s="7" t="s">
        <v>0</v>
      </c>
      <c r="D38" s="9">
        <f>SUM(D22:D36)</f>
        <v>122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f>8+10</f>
        <v>18</v>
      </c>
      <c r="C3" s="43" t="s">
        <v>112</v>
      </c>
      <c r="D3" s="26">
        <v>10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>
        <v>2</v>
      </c>
      <c r="C4" s="43" t="s">
        <v>493</v>
      </c>
      <c r="D4" s="26">
        <v>8</v>
      </c>
      <c r="E4" s="43" t="s">
        <v>499</v>
      </c>
      <c r="F4" s="26">
        <f>60+3</f>
        <v>63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>
        <v>6</v>
      </c>
      <c r="E5" s="43" t="s">
        <v>497</v>
      </c>
      <c r="F5" s="26">
        <v>6</v>
      </c>
      <c r="G5" s="24"/>
      <c r="H5" s="26"/>
    </row>
    <row r="6" spans="1:8" ht="12.75" customHeight="1">
      <c r="A6" s="43" t="s">
        <v>479</v>
      </c>
      <c r="B6" s="26" t="s">
        <v>530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4</v>
      </c>
      <c r="C7" s="43" t="s">
        <v>117</v>
      </c>
      <c r="D7" s="26">
        <f>8+3</f>
        <v>11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8</v>
      </c>
      <c r="C8" s="44" t="s">
        <v>126</v>
      </c>
      <c r="D8" s="26" t="s">
        <v>530</v>
      </c>
      <c r="E8" s="43" t="s">
        <v>105</v>
      </c>
      <c r="F8" s="26">
        <f>40</f>
        <v>40</v>
      </c>
      <c r="G8" s="24"/>
      <c r="H8" s="26"/>
    </row>
    <row r="9" spans="1:8" ht="12.75" customHeight="1">
      <c r="A9" s="43" t="s">
        <v>477</v>
      </c>
      <c r="B9" s="26">
        <f>8+15</f>
        <v>23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2</v>
      </c>
      <c r="C10" s="43" t="s">
        <v>492</v>
      </c>
      <c r="D10" s="26">
        <v>10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>
        <v>4</v>
      </c>
      <c r="C11" s="44" t="s">
        <v>491</v>
      </c>
      <c r="D11" s="26" t="s">
        <v>530</v>
      </c>
      <c r="E11" s="43" t="s">
        <v>502</v>
      </c>
      <c r="F11" s="26">
        <v>2</v>
      </c>
      <c r="G11" s="24"/>
      <c r="H11" s="26"/>
    </row>
    <row r="12" spans="1:8" ht="12.75" customHeight="1">
      <c r="A12" s="43" t="s">
        <v>130</v>
      </c>
      <c r="B12" s="26">
        <v>2</v>
      </c>
      <c r="C12" s="43" t="s">
        <v>128</v>
      </c>
      <c r="D12" s="26">
        <v>8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>
        <v>2</v>
      </c>
      <c r="C13" s="43" t="s">
        <v>139</v>
      </c>
      <c r="D13" s="26" t="s">
        <v>530</v>
      </c>
      <c r="E13" s="43" t="s">
        <v>127</v>
      </c>
      <c r="F13" s="26">
        <f>2+15</f>
        <v>17</v>
      </c>
      <c r="G13" s="24"/>
      <c r="H13" s="26"/>
    </row>
    <row r="14" spans="1:8" ht="12.75" customHeight="1">
      <c r="A14" s="43" t="s">
        <v>138</v>
      </c>
      <c r="B14" s="26">
        <v>20</v>
      </c>
      <c r="C14" s="43" t="s">
        <v>103</v>
      </c>
      <c r="D14" s="26">
        <f>45+3+30</f>
        <v>78</v>
      </c>
      <c r="E14" s="43" t="s">
        <v>501</v>
      </c>
      <c r="F14" s="26">
        <v>4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>
        <v>20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10+15</f>
        <v>25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130</v>
      </c>
      <c r="C19" s="7" t="s">
        <v>0</v>
      </c>
      <c r="D19" s="9">
        <f>SUM(D3:D17)</f>
        <v>131</v>
      </c>
      <c r="E19" s="7" t="s">
        <v>0</v>
      </c>
      <c r="F19" s="9">
        <f>SUM(F3:F17)</f>
        <v>132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f>90+10+3+10+10+10</f>
        <v>133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6+3+10+10+10+15</f>
        <v>54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f>35+5</f>
        <v>40</v>
      </c>
      <c r="C25" s="43" t="s">
        <v>484</v>
      </c>
      <c r="D25" s="26">
        <v>10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10</v>
      </c>
      <c r="C26" s="43" t="s">
        <v>486</v>
      </c>
      <c r="D26" s="26">
        <v>4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>
        <v>4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6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2</v>
      </c>
      <c r="C29" s="43" t="s">
        <v>129</v>
      </c>
      <c r="D29" s="26">
        <v>10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6+5+5+5</f>
        <v>21</v>
      </c>
      <c r="C30" s="43" t="s">
        <v>490</v>
      </c>
      <c r="D30" s="26">
        <f>10+3</f>
        <v>13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6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6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f>75+5+5</f>
        <v>85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5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139</v>
      </c>
      <c r="C38" s="7" t="s">
        <v>0</v>
      </c>
      <c r="D38" s="9">
        <f>SUM(D22:D36)</f>
        <v>270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U39"/>
  <sheetViews>
    <sheetView zoomScale="91" zoomScaleNormal="91" zoomScalePageLayoutView="0" workbookViewId="0" topLeftCell="A1">
      <selection activeCell="A1" sqref="A1:C1"/>
    </sheetView>
  </sheetViews>
  <sheetFormatPr defaultColWidth="9.140625" defaultRowHeight="12.75"/>
  <cols>
    <col min="1" max="1" width="16.7109375" style="1" customWidth="1"/>
    <col min="2" max="2" width="30.7109375" style="1" customWidth="1"/>
    <col min="3" max="3" width="5.7109375" style="3" customWidth="1"/>
    <col min="4" max="4" width="16.7109375" style="1" customWidth="1"/>
    <col min="5" max="5" width="30.7109375" style="1" customWidth="1"/>
    <col min="6" max="6" width="5.7109375" style="3" customWidth="1"/>
    <col min="7" max="7" width="16.7109375" style="1" customWidth="1"/>
    <col min="8" max="8" width="30.7109375" style="1" customWidth="1"/>
    <col min="9" max="9" width="5.7109375" style="3" customWidth="1"/>
    <col min="10" max="10" width="16.7109375" style="1" customWidth="1"/>
    <col min="11" max="11" width="20.7109375" style="1" customWidth="1"/>
    <col min="12" max="12" width="5.7109375" style="1" customWidth="1"/>
    <col min="13" max="16" width="9.140625" style="1" customWidth="1"/>
    <col min="17" max="21" width="9.140625" style="15" customWidth="1"/>
    <col min="22" max="16384" width="9.140625" style="1" customWidth="1"/>
  </cols>
  <sheetData>
    <row r="1" spans="1:12" ht="12.75">
      <c r="A1" s="45" t="s">
        <v>525</v>
      </c>
      <c r="B1" s="46"/>
      <c r="C1" s="47"/>
      <c r="D1" s="45" t="s">
        <v>526</v>
      </c>
      <c r="E1" s="46"/>
      <c r="F1" s="47"/>
      <c r="G1" s="45" t="s">
        <v>527</v>
      </c>
      <c r="H1" s="46"/>
      <c r="I1" s="47"/>
      <c r="J1" s="45"/>
      <c r="K1" s="46"/>
      <c r="L1" s="47"/>
    </row>
    <row r="2" spans="1:21" s="4" customFormat="1" ht="10.5">
      <c r="A2" s="50" t="s">
        <v>74</v>
      </c>
      <c r="B2" s="51"/>
      <c r="C2" s="52"/>
      <c r="D2" s="50" t="s">
        <v>143</v>
      </c>
      <c r="E2" s="51"/>
      <c r="F2" s="52"/>
      <c r="G2" s="50" t="s">
        <v>1</v>
      </c>
      <c r="H2" s="51"/>
      <c r="I2" s="52"/>
      <c r="J2" s="50"/>
      <c r="K2" s="51"/>
      <c r="L2" s="52"/>
      <c r="Q2" s="25"/>
      <c r="R2" s="25"/>
      <c r="S2" s="25"/>
      <c r="T2" s="25"/>
      <c r="U2" s="25"/>
    </row>
    <row r="3" spans="1:12" ht="12.75">
      <c r="A3" s="18" t="s">
        <v>478</v>
      </c>
      <c r="B3" s="16" t="s">
        <v>211</v>
      </c>
      <c r="C3" s="26">
        <v>1</v>
      </c>
      <c r="D3" s="18" t="s">
        <v>112</v>
      </c>
      <c r="E3" s="16" t="s">
        <v>516</v>
      </c>
      <c r="F3" s="26">
        <v>1</v>
      </c>
      <c r="G3" s="18" t="s">
        <v>122</v>
      </c>
      <c r="H3" s="16" t="s">
        <v>521</v>
      </c>
      <c r="I3" s="26">
        <v>1</v>
      </c>
      <c r="J3" s="18"/>
      <c r="K3" s="16"/>
      <c r="L3" s="26"/>
    </row>
    <row r="4" spans="1:12" ht="12.75">
      <c r="A4" s="18" t="s">
        <v>119</v>
      </c>
      <c r="B4" s="16" t="s">
        <v>513</v>
      </c>
      <c r="C4" s="26">
        <v>1</v>
      </c>
      <c r="D4" s="18" t="s">
        <v>493</v>
      </c>
      <c r="E4" s="16" t="s">
        <v>516</v>
      </c>
      <c r="F4" s="26">
        <v>1</v>
      </c>
      <c r="G4" s="18" t="s">
        <v>499</v>
      </c>
      <c r="H4" s="16" t="s">
        <v>210</v>
      </c>
      <c r="I4" s="26">
        <v>1</v>
      </c>
      <c r="J4" s="18"/>
      <c r="K4" s="16"/>
      <c r="L4" s="26"/>
    </row>
    <row r="5" spans="1:12" ht="12.75">
      <c r="A5" s="18" t="s">
        <v>133</v>
      </c>
      <c r="B5" s="16" t="s">
        <v>212</v>
      </c>
      <c r="C5" s="26">
        <v>1</v>
      </c>
      <c r="D5" s="18" t="s">
        <v>107</v>
      </c>
      <c r="E5" s="16" t="s">
        <v>207</v>
      </c>
      <c r="F5" s="26">
        <v>1</v>
      </c>
      <c r="G5" s="18" t="s">
        <v>497</v>
      </c>
      <c r="H5" s="16" t="s">
        <v>209</v>
      </c>
      <c r="I5" s="26">
        <v>1</v>
      </c>
      <c r="J5" s="18"/>
      <c r="K5" s="16"/>
      <c r="L5" s="26"/>
    </row>
    <row r="6" spans="1:12" ht="12.75">
      <c r="A6" s="18" t="s">
        <v>479</v>
      </c>
      <c r="B6" s="16" t="s">
        <v>210</v>
      </c>
      <c r="C6" s="26">
        <v>1</v>
      </c>
      <c r="D6" s="18" t="s">
        <v>101</v>
      </c>
      <c r="E6" s="16" t="s">
        <v>517</v>
      </c>
      <c r="F6" s="26">
        <v>1</v>
      </c>
      <c r="G6" s="18" t="s">
        <v>500</v>
      </c>
      <c r="H6" s="16" t="s">
        <v>522</v>
      </c>
      <c r="I6" s="26">
        <v>1</v>
      </c>
      <c r="J6" s="18"/>
      <c r="K6" s="16"/>
      <c r="L6" s="26"/>
    </row>
    <row r="7" spans="1:12" ht="12.75">
      <c r="A7" s="18" t="s">
        <v>123</v>
      </c>
      <c r="B7" s="16" t="s">
        <v>205</v>
      </c>
      <c r="C7" s="26">
        <v>1</v>
      </c>
      <c r="D7" s="18" t="s">
        <v>117</v>
      </c>
      <c r="E7" s="16" t="s">
        <v>210</v>
      </c>
      <c r="F7" s="26">
        <v>1</v>
      </c>
      <c r="G7" s="18" t="s">
        <v>498</v>
      </c>
      <c r="H7" s="16" t="s">
        <v>207</v>
      </c>
      <c r="I7" s="26">
        <v>1</v>
      </c>
      <c r="J7" s="18"/>
      <c r="K7" s="16"/>
      <c r="L7" s="26"/>
    </row>
    <row r="8" spans="1:12" ht="12.75">
      <c r="A8" s="18" t="s">
        <v>481</v>
      </c>
      <c r="B8" s="16" t="s">
        <v>210</v>
      </c>
      <c r="C8" s="26">
        <v>1</v>
      </c>
      <c r="D8" s="18" t="s">
        <v>126</v>
      </c>
      <c r="E8" s="16" t="s">
        <v>211</v>
      </c>
      <c r="F8" s="26">
        <v>1</v>
      </c>
      <c r="G8" s="18" t="s">
        <v>105</v>
      </c>
      <c r="H8" s="16" t="s">
        <v>208</v>
      </c>
      <c r="I8" s="26">
        <v>1</v>
      </c>
      <c r="J8" s="18"/>
      <c r="K8" s="16"/>
      <c r="L8" s="26"/>
    </row>
    <row r="9" spans="1:12" ht="12.75">
      <c r="A9" s="18" t="s">
        <v>477</v>
      </c>
      <c r="B9" s="16" t="s">
        <v>206</v>
      </c>
      <c r="C9" s="26">
        <v>1</v>
      </c>
      <c r="D9" s="18" t="s">
        <v>109</v>
      </c>
      <c r="E9" s="16" t="s">
        <v>518</v>
      </c>
      <c r="F9" s="26">
        <v>1</v>
      </c>
      <c r="G9" s="18" t="s">
        <v>496</v>
      </c>
      <c r="H9" s="16" t="s">
        <v>523</v>
      </c>
      <c r="I9" s="26">
        <v>1</v>
      </c>
      <c r="J9" s="18"/>
      <c r="K9" s="16"/>
      <c r="L9" s="26"/>
    </row>
    <row r="10" spans="1:12" ht="12.75">
      <c r="A10" s="18" t="s">
        <v>480</v>
      </c>
      <c r="B10" s="16" t="s">
        <v>514</v>
      </c>
      <c r="C10" s="26">
        <v>1</v>
      </c>
      <c r="D10" s="18" t="s">
        <v>492</v>
      </c>
      <c r="E10" s="16" t="s">
        <v>519</v>
      </c>
      <c r="F10" s="26">
        <v>1</v>
      </c>
      <c r="G10" s="18" t="s">
        <v>108</v>
      </c>
      <c r="H10" s="16" t="s">
        <v>212</v>
      </c>
      <c r="I10" s="26">
        <v>1</v>
      </c>
      <c r="J10" s="18"/>
      <c r="K10" s="16"/>
      <c r="L10" s="26"/>
    </row>
    <row r="11" spans="1:12" ht="12.75">
      <c r="A11" s="18" t="s">
        <v>121</v>
      </c>
      <c r="B11" s="16" t="s">
        <v>515</v>
      </c>
      <c r="C11" s="26">
        <v>1</v>
      </c>
      <c r="D11" s="18" t="s">
        <v>491</v>
      </c>
      <c r="E11" s="16" t="s">
        <v>212</v>
      </c>
      <c r="F11" s="26">
        <v>1</v>
      </c>
      <c r="G11" s="18" t="s">
        <v>502</v>
      </c>
      <c r="H11" s="16" t="s">
        <v>521</v>
      </c>
      <c r="I11" s="26">
        <v>1</v>
      </c>
      <c r="J11" s="18"/>
      <c r="K11" s="16"/>
      <c r="L11" s="26"/>
    </row>
    <row r="12" spans="1:12" ht="12.75">
      <c r="A12" s="18" t="s">
        <v>130</v>
      </c>
      <c r="B12" s="16" t="s">
        <v>514</v>
      </c>
      <c r="C12" s="26">
        <v>1</v>
      </c>
      <c r="D12" s="18" t="s">
        <v>128</v>
      </c>
      <c r="E12" s="16" t="s">
        <v>213</v>
      </c>
      <c r="F12" s="26">
        <v>1</v>
      </c>
      <c r="G12" s="18" t="s">
        <v>495</v>
      </c>
      <c r="H12" s="16" t="s">
        <v>211</v>
      </c>
      <c r="I12" s="26">
        <v>1</v>
      </c>
      <c r="J12" s="18"/>
      <c r="K12" s="16"/>
      <c r="L12" s="26"/>
    </row>
    <row r="13" spans="1:12" ht="12.75">
      <c r="A13" s="18" t="s">
        <v>482</v>
      </c>
      <c r="B13" s="16" t="s">
        <v>210</v>
      </c>
      <c r="C13" s="26">
        <v>1</v>
      </c>
      <c r="D13" s="18" t="s">
        <v>139</v>
      </c>
      <c r="E13" s="16" t="s">
        <v>520</v>
      </c>
      <c r="F13" s="26">
        <v>1</v>
      </c>
      <c r="G13" s="18" t="s">
        <v>127</v>
      </c>
      <c r="H13" s="16" t="s">
        <v>524</v>
      </c>
      <c r="I13" s="26">
        <v>1</v>
      </c>
      <c r="J13" s="18"/>
      <c r="K13" s="16"/>
      <c r="L13" s="26"/>
    </row>
    <row r="14" spans="1:12" ht="12.75">
      <c r="A14" s="18" t="s">
        <v>138</v>
      </c>
      <c r="B14" s="16" t="s">
        <v>206</v>
      </c>
      <c r="C14" s="26">
        <v>1</v>
      </c>
      <c r="D14" s="18" t="s">
        <v>103</v>
      </c>
      <c r="E14" s="16" t="s">
        <v>204</v>
      </c>
      <c r="F14" s="26">
        <v>1</v>
      </c>
      <c r="G14" s="18" t="s">
        <v>501</v>
      </c>
      <c r="H14" s="16" t="s">
        <v>517</v>
      </c>
      <c r="I14" s="26">
        <v>1</v>
      </c>
      <c r="J14" s="18"/>
      <c r="K14" s="16"/>
      <c r="L14" s="26"/>
    </row>
    <row r="15" spans="1:20" ht="7.5" customHeight="1">
      <c r="A15" s="18"/>
      <c r="B15" s="16"/>
      <c r="C15" s="26"/>
      <c r="D15" s="18"/>
      <c r="E15" s="16"/>
      <c r="F15" s="26"/>
      <c r="G15" s="18"/>
      <c r="H15" s="16"/>
      <c r="I15" s="26"/>
      <c r="J15" s="18"/>
      <c r="K15" s="16"/>
      <c r="L15" s="26"/>
      <c r="Q15" s="1"/>
      <c r="R15" s="1"/>
      <c r="S15" s="1"/>
      <c r="T15" s="1"/>
    </row>
    <row r="16" spans="1:12" ht="12.75">
      <c r="A16" s="48" t="s">
        <v>104</v>
      </c>
      <c r="B16" s="49"/>
      <c r="C16" s="26">
        <v>1</v>
      </c>
      <c r="D16" s="48" t="s">
        <v>425</v>
      </c>
      <c r="E16" s="49"/>
      <c r="F16" s="26">
        <v>1</v>
      </c>
      <c r="G16" s="48" t="s">
        <v>110</v>
      </c>
      <c r="H16" s="49"/>
      <c r="I16" s="26">
        <v>1</v>
      </c>
      <c r="J16" s="48"/>
      <c r="K16" s="49"/>
      <c r="L16" s="26"/>
    </row>
    <row r="17" spans="1:12" ht="12.75">
      <c r="A17" s="48" t="s">
        <v>102</v>
      </c>
      <c r="B17" s="49"/>
      <c r="C17" s="26">
        <v>1</v>
      </c>
      <c r="D17" s="48" t="s">
        <v>494</v>
      </c>
      <c r="E17" s="49"/>
      <c r="F17" s="26">
        <v>1</v>
      </c>
      <c r="G17" s="48" t="s">
        <v>132</v>
      </c>
      <c r="H17" s="49"/>
      <c r="I17" s="26">
        <v>1</v>
      </c>
      <c r="J17" s="48"/>
      <c r="K17" s="49"/>
      <c r="L17" s="26"/>
    </row>
    <row r="18" spans="1:20" ht="7.5" customHeight="1">
      <c r="A18" s="18"/>
      <c r="B18" s="16"/>
      <c r="C18" s="26"/>
      <c r="D18" s="18"/>
      <c r="E18" s="16"/>
      <c r="F18" s="26"/>
      <c r="G18" s="18"/>
      <c r="H18" s="16"/>
      <c r="I18" s="26"/>
      <c r="J18" s="18"/>
      <c r="K18" s="16"/>
      <c r="L18" s="26"/>
      <c r="Q18" s="1"/>
      <c r="R18" s="1"/>
      <c r="S18" s="1"/>
      <c r="T18" s="1"/>
    </row>
    <row r="19" spans="1:12" ht="13.5" thickBot="1">
      <c r="A19" s="7" t="s">
        <v>0</v>
      </c>
      <c r="B19" s="14"/>
      <c r="C19" s="8">
        <f>SUM(C3:C17)</f>
        <v>14</v>
      </c>
      <c r="D19" s="7" t="s">
        <v>0</v>
      </c>
      <c r="E19" s="14"/>
      <c r="F19" s="8">
        <f>SUM(F3:F17)</f>
        <v>14</v>
      </c>
      <c r="G19" s="7" t="s">
        <v>0</v>
      </c>
      <c r="H19" s="14"/>
      <c r="I19" s="8">
        <f>SUM(I3:I17)</f>
        <v>14</v>
      </c>
      <c r="J19" s="7" t="s">
        <v>0</v>
      </c>
      <c r="K19" s="14"/>
      <c r="L19" s="8">
        <f>SUM(L3:L17)</f>
        <v>0</v>
      </c>
    </row>
    <row r="20" spans="1:12" ht="12.75">
      <c r="A20" s="45" t="s">
        <v>528</v>
      </c>
      <c r="B20" s="46"/>
      <c r="C20" s="47"/>
      <c r="D20" s="45" t="s">
        <v>529</v>
      </c>
      <c r="E20" s="46"/>
      <c r="F20" s="47"/>
      <c r="G20" s="45"/>
      <c r="H20" s="46"/>
      <c r="I20" s="47"/>
      <c r="J20" s="45"/>
      <c r="K20" s="46"/>
      <c r="L20" s="47"/>
    </row>
    <row r="21" spans="1:21" s="4" customFormat="1" ht="10.5">
      <c r="A21" s="50" t="s">
        <v>99</v>
      </c>
      <c r="B21" s="51"/>
      <c r="C21" s="52"/>
      <c r="D21" s="50" t="s">
        <v>134</v>
      </c>
      <c r="E21" s="51"/>
      <c r="F21" s="52"/>
      <c r="G21" s="50"/>
      <c r="H21" s="51"/>
      <c r="I21" s="52"/>
      <c r="J21" s="50"/>
      <c r="K21" s="51"/>
      <c r="L21" s="52"/>
      <c r="U21" s="25"/>
    </row>
    <row r="22" spans="1:12" ht="12.75">
      <c r="A22" s="18" t="s">
        <v>510</v>
      </c>
      <c r="B22" s="16" t="s">
        <v>210</v>
      </c>
      <c r="C22" s="26">
        <v>1</v>
      </c>
      <c r="D22" s="18" t="s">
        <v>485</v>
      </c>
      <c r="E22" s="16" t="s">
        <v>207</v>
      </c>
      <c r="F22" s="26">
        <v>1</v>
      </c>
      <c r="G22" s="18"/>
      <c r="H22" s="16"/>
      <c r="I22" s="26"/>
      <c r="J22" s="18"/>
      <c r="K22" s="16"/>
      <c r="L22" s="26"/>
    </row>
    <row r="23" spans="1:12" ht="12.75">
      <c r="A23" s="18" t="s">
        <v>506</v>
      </c>
      <c r="B23" s="16" t="s">
        <v>205</v>
      </c>
      <c r="C23" s="26">
        <v>1</v>
      </c>
      <c r="D23" s="18" t="s">
        <v>487</v>
      </c>
      <c r="E23" s="16" t="s">
        <v>513</v>
      </c>
      <c r="F23" s="26">
        <v>1</v>
      </c>
      <c r="G23" s="18"/>
      <c r="H23" s="16"/>
      <c r="I23" s="26"/>
      <c r="J23" s="18"/>
      <c r="K23" s="16"/>
      <c r="L23" s="26"/>
    </row>
    <row r="24" spans="1:12" ht="12.75">
      <c r="A24" s="18" t="s">
        <v>124</v>
      </c>
      <c r="B24" s="16" t="s">
        <v>520</v>
      </c>
      <c r="C24" s="26">
        <v>1</v>
      </c>
      <c r="D24" s="18" t="s">
        <v>111</v>
      </c>
      <c r="E24" s="16" t="s">
        <v>483</v>
      </c>
      <c r="F24" s="26">
        <v>1</v>
      </c>
      <c r="G24" s="18"/>
      <c r="H24" s="16"/>
      <c r="I24" s="26"/>
      <c r="J24" s="18"/>
      <c r="K24" s="16"/>
      <c r="L24" s="26"/>
    </row>
    <row r="25" spans="1:12" ht="12.75">
      <c r="A25" s="18" t="s">
        <v>507</v>
      </c>
      <c r="B25" s="16" t="s">
        <v>518</v>
      </c>
      <c r="C25" s="26">
        <v>1</v>
      </c>
      <c r="D25" s="18" t="s">
        <v>484</v>
      </c>
      <c r="E25" s="16" t="s">
        <v>209</v>
      </c>
      <c r="F25" s="26">
        <v>1</v>
      </c>
      <c r="G25" s="18"/>
      <c r="H25" s="16"/>
      <c r="I25" s="26"/>
      <c r="J25" s="18"/>
      <c r="K25" s="16"/>
      <c r="L25" s="26"/>
    </row>
    <row r="26" spans="1:12" ht="12.75">
      <c r="A26" s="18" t="s">
        <v>511</v>
      </c>
      <c r="B26" s="16" t="s">
        <v>208</v>
      </c>
      <c r="C26" s="26">
        <v>1</v>
      </c>
      <c r="D26" s="18" t="s">
        <v>486</v>
      </c>
      <c r="E26" s="16" t="s">
        <v>210</v>
      </c>
      <c r="F26" s="26">
        <v>1</v>
      </c>
      <c r="G26" s="18"/>
      <c r="H26" s="16"/>
      <c r="I26" s="26"/>
      <c r="J26" s="18"/>
      <c r="K26" s="16"/>
      <c r="L26" s="26"/>
    </row>
    <row r="27" spans="1:12" ht="12.75">
      <c r="A27" s="18" t="s">
        <v>505</v>
      </c>
      <c r="B27" s="16" t="s">
        <v>205</v>
      </c>
      <c r="C27" s="26">
        <v>1</v>
      </c>
      <c r="D27" s="18" t="s">
        <v>120</v>
      </c>
      <c r="E27" s="16" t="s">
        <v>204</v>
      </c>
      <c r="F27" s="26">
        <v>1</v>
      </c>
      <c r="G27" s="18"/>
      <c r="H27" s="16"/>
      <c r="I27" s="26"/>
      <c r="J27" s="18"/>
      <c r="K27" s="16"/>
      <c r="L27" s="26"/>
    </row>
    <row r="28" spans="1:12" ht="12.75">
      <c r="A28" s="18" t="s">
        <v>508</v>
      </c>
      <c r="B28" s="16" t="s">
        <v>209</v>
      </c>
      <c r="C28" s="26">
        <v>1</v>
      </c>
      <c r="D28" s="18" t="s">
        <v>125</v>
      </c>
      <c r="E28" s="16" t="s">
        <v>522</v>
      </c>
      <c r="F28" s="26">
        <v>1</v>
      </c>
      <c r="G28" s="18"/>
      <c r="H28" s="16"/>
      <c r="I28" s="26"/>
      <c r="J28" s="18"/>
      <c r="K28" s="16"/>
      <c r="L28" s="26"/>
    </row>
    <row r="29" spans="1:12" ht="12.75">
      <c r="A29" s="18" t="s">
        <v>131</v>
      </c>
      <c r="B29" s="16" t="s">
        <v>207</v>
      </c>
      <c r="C29" s="26">
        <v>1</v>
      </c>
      <c r="D29" s="18" t="s">
        <v>129</v>
      </c>
      <c r="E29" s="16" t="s">
        <v>208</v>
      </c>
      <c r="F29" s="26">
        <v>1</v>
      </c>
      <c r="G29" s="18"/>
      <c r="H29" s="16"/>
      <c r="I29" s="26"/>
      <c r="J29" s="18"/>
      <c r="K29" s="16"/>
      <c r="L29" s="26"/>
    </row>
    <row r="30" spans="1:12" ht="12.75">
      <c r="A30" s="18" t="s">
        <v>504</v>
      </c>
      <c r="B30" s="16" t="s">
        <v>520</v>
      </c>
      <c r="C30" s="26">
        <v>1</v>
      </c>
      <c r="D30" s="18" t="s">
        <v>490</v>
      </c>
      <c r="E30" s="16" t="s">
        <v>205</v>
      </c>
      <c r="F30" s="26">
        <v>1</v>
      </c>
      <c r="G30" s="18"/>
      <c r="H30" s="16"/>
      <c r="I30" s="26"/>
      <c r="J30" s="18"/>
      <c r="K30" s="16"/>
      <c r="L30" s="26"/>
    </row>
    <row r="31" spans="1:12" ht="12.75">
      <c r="A31" s="18" t="s">
        <v>503</v>
      </c>
      <c r="B31" s="16" t="s">
        <v>204</v>
      </c>
      <c r="C31" s="26">
        <v>1</v>
      </c>
      <c r="D31" s="18" t="s">
        <v>489</v>
      </c>
      <c r="E31" s="16" t="s">
        <v>522</v>
      </c>
      <c r="F31" s="26">
        <v>1</v>
      </c>
      <c r="G31" s="18"/>
      <c r="H31" s="16"/>
      <c r="I31" s="26"/>
      <c r="J31" s="18"/>
      <c r="K31" s="16"/>
      <c r="L31" s="26"/>
    </row>
    <row r="32" spans="1:12" ht="12.75">
      <c r="A32" s="18" t="s">
        <v>114</v>
      </c>
      <c r="B32" s="16" t="s">
        <v>524</v>
      </c>
      <c r="C32" s="26">
        <v>1</v>
      </c>
      <c r="D32" s="18" t="s">
        <v>488</v>
      </c>
      <c r="E32" s="16" t="s">
        <v>521</v>
      </c>
      <c r="F32" s="26">
        <v>1</v>
      </c>
      <c r="G32" s="18"/>
      <c r="H32" s="16"/>
      <c r="I32" s="26"/>
      <c r="J32" s="18"/>
      <c r="K32" s="16"/>
      <c r="L32" s="26"/>
    </row>
    <row r="33" spans="1:12" ht="12.75">
      <c r="A33" s="18" t="s">
        <v>509</v>
      </c>
      <c r="B33" s="16" t="s">
        <v>519</v>
      </c>
      <c r="C33" s="26">
        <v>1</v>
      </c>
      <c r="D33" s="18" t="s">
        <v>292</v>
      </c>
      <c r="E33" s="16" t="s">
        <v>483</v>
      </c>
      <c r="F33" s="26">
        <v>1</v>
      </c>
      <c r="G33" s="18"/>
      <c r="H33" s="16"/>
      <c r="I33" s="26"/>
      <c r="J33" s="18"/>
      <c r="K33" s="16"/>
      <c r="L33" s="26"/>
    </row>
    <row r="34" spans="1:12" ht="7.5" customHeight="1">
      <c r="A34" s="18"/>
      <c r="B34" s="16"/>
      <c r="C34" s="26"/>
      <c r="D34" s="18"/>
      <c r="E34" s="16"/>
      <c r="F34" s="26"/>
      <c r="G34" s="18"/>
      <c r="H34" s="16"/>
      <c r="I34" s="26"/>
      <c r="J34" s="18"/>
      <c r="K34" s="16"/>
      <c r="L34" s="26"/>
    </row>
    <row r="35" spans="1:12" ht="12.75">
      <c r="A35" s="48" t="s">
        <v>113</v>
      </c>
      <c r="B35" s="49"/>
      <c r="C35" s="26">
        <v>1</v>
      </c>
      <c r="D35" s="48" t="s">
        <v>116</v>
      </c>
      <c r="E35" s="49"/>
      <c r="F35" s="26">
        <v>1</v>
      </c>
      <c r="G35" s="48"/>
      <c r="H35" s="49"/>
      <c r="I35" s="26"/>
      <c r="J35" s="48"/>
      <c r="K35" s="49"/>
      <c r="L35" s="26"/>
    </row>
    <row r="36" spans="1:12" ht="12.75">
      <c r="A36" s="48" t="s">
        <v>512</v>
      </c>
      <c r="B36" s="49"/>
      <c r="C36" s="26">
        <v>1</v>
      </c>
      <c r="D36" s="48" t="s">
        <v>106</v>
      </c>
      <c r="E36" s="49"/>
      <c r="F36" s="26">
        <v>1</v>
      </c>
      <c r="G36" s="48"/>
      <c r="H36" s="49"/>
      <c r="I36" s="26"/>
      <c r="J36" s="48"/>
      <c r="K36" s="49"/>
      <c r="L36" s="26"/>
    </row>
    <row r="37" spans="1:12" ht="7.5" customHeight="1">
      <c r="A37" s="18"/>
      <c r="B37" s="16"/>
      <c r="C37" s="26"/>
      <c r="D37" s="18"/>
      <c r="E37" s="16"/>
      <c r="F37" s="26"/>
      <c r="G37" s="18"/>
      <c r="H37" s="16"/>
      <c r="I37" s="26"/>
      <c r="J37" s="18"/>
      <c r="K37" s="16"/>
      <c r="L37" s="26"/>
    </row>
    <row r="38" spans="1:12" ht="13.5" thickBot="1">
      <c r="A38" s="7" t="s">
        <v>0</v>
      </c>
      <c r="B38" s="14"/>
      <c r="C38" s="8">
        <f>SUM(C22:C36)</f>
        <v>14</v>
      </c>
      <c r="D38" s="7" t="s">
        <v>0</v>
      </c>
      <c r="E38" s="14"/>
      <c r="F38" s="8">
        <f>SUM(F22:F36)</f>
        <v>14</v>
      </c>
      <c r="G38" s="7" t="s">
        <v>0</v>
      </c>
      <c r="H38" s="14"/>
      <c r="I38" s="8">
        <f>SUM(I22:I36)</f>
        <v>0</v>
      </c>
      <c r="J38" s="7" t="s">
        <v>0</v>
      </c>
      <c r="K38" s="14"/>
      <c r="L38" s="8">
        <f>SUM(L22:L36)</f>
        <v>0</v>
      </c>
    </row>
    <row r="39" spans="1:9" ht="12.75">
      <c r="A39" s="15"/>
      <c r="B39" s="15"/>
      <c r="C39" s="12"/>
      <c r="G39" s="15"/>
      <c r="H39" s="15"/>
      <c r="I39" s="12"/>
    </row>
  </sheetData>
  <sheetProtection/>
  <mergeCells count="32">
    <mergeCell ref="A20:C20"/>
    <mergeCell ref="D20:F20"/>
    <mergeCell ref="G1:I1"/>
    <mergeCell ref="A17:B17"/>
    <mergeCell ref="D16:E16"/>
    <mergeCell ref="D17:E17"/>
    <mergeCell ref="G2:I2"/>
    <mergeCell ref="G16:H16"/>
    <mergeCell ref="G17:H17"/>
    <mergeCell ref="G20:I20"/>
    <mergeCell ref="J1:L1"/>
    <mergeCell ref="J2:L2"/>
    <mergeCell ref="J16:K16"/>
    <mergeCell ref="J17:K17"/>
    <mergeCell ref="J21:L21"/>
    <mergeCell ref="A1:C1"/>
    <mergeCell ref="D1:F1"/>
    <mergeCell ref="A2:C2"/>
    <mergeCell ref="D2:F2"/>
    <mergeCell ref="A16:B16"/>
    <mergeCell ref="A21:C21"/>
    <mergeCell ref="D21:F21"/>
    <mergeCell ref="A36:B36"/>
    <mergeCell ref="D35:E35"/>
    <mergeCell ref="D36:E36"/>
    <mergeCell ref="A35:B35"/>
    <mergeCell ref="J20:L20"/>
    <mergeCell ref="J35:K35"/>
    <mergeCell ref="J36:K36"/>
    <mergeCell ref="G35:H35"/>
    <mergeCell ref="G36:H36"/>
    <mergeCell ref="G21:I2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72" r:id="rId2"/>
  <headerFooter alignWithMargins="0">
    <oddHeader>&amp;L&amp;"Verdana,Grassetto"&amp;12
FANTATOUR2023: LE FANTASQUADRE&amp;R&amp;G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2</v>
      </c>
      <c r="C3" s="43" t="s">
        <v>112</v>
      </c>
      <c r="D3" s="26">
        <v>4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>
        <v>8</v>
      </c>
      <c r="C4" s="43" t="s">
        <v>493</v>
      </c>
      <c r="D4" s="26" t="s">
        <v>530</v>
      </c>
      <c r="E4" s="43" t="s">
        <v>499</v>
      </c>
      <c r="F4" s="26">
        <v>6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 t="s">
        <v>530</v>
      </c>
      <c r="G5" s="24"/>
      <c r="H5" s="26"/>
    </row>
    <row r="6" spans="1:8" ht="12.75" customHeight="1">
      <c r="A6" s="43" t="s">
        <v>479</v>
      </c>
      <c r="B6" s="26">
        <v>2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 t="s">
        <v>530</v>
      </c>
      <c r="C7" s="43" t="s">
        <v>117</v>
      </c>
      <c r="D7" s="26" t="s">
        <v>530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 t="s">
        <v>530</v>
      </c>
      <c r="C8" s="44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8+15</f>
        <v>23</v>
      </c>
      <c r="C9" s="43" t="s">
        <v>109</v>
      </c>
      <c r="D9" s="26">
        <v>10</v>
      </c>
      <c r="E9" s="43" t="s">
        <v>496</v>
      </c>
      <c r="F9" s="26">
        <v>10</v>
      </c>
      <c r="G9" s="24"/>
      <c r="H9" s="26"/>
    </row>
    <row r="10" spans="1:8" ht="12.75" customHeight="1">
      <c r="A10" s="43" t="s">
        <v>480</v>
      </c>
      <c r="B10" s="26" t="s">
        <v>530</v>
      </c>
      <c r="C10" s="43" t="s">
        <v>492</v>
      </c>
      <c r="D10" s="26">
        <v>6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>
        <v>6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 t="s">
        <v>530</v>
      </c>
      <c r="C12" s="43" t="s">
        <v>128</v>
      </c>
      <c r="D12" s="26">
        <v>4</v>
      </c>
      <c r="E12" s="43" t="s">
        <v>495</v>
      </c>
      <c r="F12" s="26">
        <v>40</v>
      </c>
      <c r="G12" s="24"/>
      <c r="H12" s="26"/>
    </row>
    <row r="13" spans="1:8" ht="12.75" customHeight="1">
      <c r="A13" s="43" t="s">
        <v>482</v>
      </c>
      <c r="B13" s="26">
        <v>8</v>
      </c>
      <c r="C13" s="43" t="s">
        <v>139</v>
      </c>
      <c r="D13" s="26">
        <v>8</v>
      </c>
      <c r="E13" s="43" t="s">
        <v>127</v>
      </c>
      <c r="F13" s="26">
        <f>45+10+15</f>
        <v>70</v>
      </c>
      <c r="G13" s="24"/>
      <c r="H13" s="26"/>
    </row>
    <row r="14" spans="1:8" ht="12.75" customHeight="1">
      <c r="A14" s="43" t="s">
        <v>138</v>
      </c>
      <c r="B14" s="26">
        <v>6</v>
      </c>
      <c r="C14" s="43" t="s">
        <v>103</v>
      </c>
      <c r="D14" s="26">
        <f>8+30</f>
        <v>38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5+15</f>
        <v>20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75</v>
      </c>
      <c r="C19" s="7" t="s">
        <v>0</v>
      </c>
      <c r="D19" s="9">
        <f>SUM(D3:D17)</f>
        <v>70</v>
      </c>
      <c r="E19" s="7" t="s">
        <v>0</v>
      </c>
      <c r="F19" s="9">
        <f>SUM(F3:F17)</f>
        <v>134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4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v>8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0+15</f>
        <v>15</v>
      </c>
      <c r="C24" s="43" t="s">
        <v>111</v>
      </c>
      <c r="D24" s="26">
        <v>10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v>6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6</v>
      </c>
      <c r="C26" s="43" t="s">
        <v>486</v>
      </c>
      <c r="D26" s="26">
        <v>4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>
        <v>20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f>30+5</f>
        <v>35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2</v>
      </c>
      <c r="C29" s="43" t="s">
        <v>129</v>
      </c>
      <c r="D29" s="26">
        <v>4</v>
      </c>
      <c r="E29" s="24"/>
      <c r="F29" s="26"/>
      <c r="G29" s="24"/>
      <c r="H29" s="26"/>
    </row>
    <row r="30" spans="1:8" ht="12.75" customHeight="1">
      <c r="A30" s="43" t="s">
        <v>504</v>
      </c>
      <c r="B30" s="26" t="s">
        <v>530</v>
      </c>
      <c r="C30" s="43" t="s">
        <v>490</v>
      </c>
      <c r="D30" s="26">
        <v>8</v>
      </c>
      <c r="E30" s="24"/>
      <c r="F30" s="26"/>
      <c r="G30" s="24"/>
      <c r="H30" s="26"/>
    </row>
    <row r="31" spans="1:8" ht="12.75" customHeight="1">
      <c r="A31" s="44" t="s">
        <v>503</v>
      </c>
      <c r="B31" s="26" t="s">
        <v>530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6</v>
      </c>
      <c r="C32" s="43" t="s">
        <v>488</v>
      </c>
      <c r="D32" s="26">
        <v>10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4</v>
      </c>
      <c r="C33" s="43" t="s">
        <v>292</v>
      </c>
      <c r="D33" s="26">
        <v>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C35" s="43" t="s">
        <v>116</v>
      </c>
      <c r="E35" s="24"/>
      <c r="F35" s="26"/>
      <c r="G35" s="24"/>
      <c r="H35" s="26"/>
    </row>
    <row r="36" spans="1:8" ht="12.75" customHeight="1">
      <c r="A36" s="43" t="s">
        <v>512</v>
      </c>
      <c r="C36" s="43" t="s">
        <v>106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68</v>
      </c>
      <c r="C38" s="7" t="s">
        <v>0</v>
      </c>
      <c r="D38" s="9">
        <f>SUM(D22:D36)</f>
        <v>76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f>8+3</f>
        <v>11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>
        <v>6</v>
      </c>
      <c r="C4" s="43" t="s">
        <v>493</v>
      </c>
      <c r="D4" s="26" t="s">
        <v>530</v>
      </c>
      <c r="E4" s="43" t="s">
        <v>499</v>
      </c>
      <c r="F4" s="26">
        <v>6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 t="s">
        <v>530</v>
      </c>
      <c r="G5" s="24"/>
      <c r="H5" s="26"/>
    </row>
    <row r="6" spans="1:8" ht="12.75" customHeight="1">
      <c r="A6" s="43" t="s">
        <v>479</v>
      </c>
      <c r="B6" s="26">
        <f>90+10+10</f>
        <v>110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f>15+5</f>
        <v>20</v>
      </c>
      <c r="C7" s="43" t="s">
        <v>117</v>
      </c>
      <c r="D7" s="26">
        <v>8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 t="s">
        <v>530</v>
      </c>
      <c r="C8" s="44" t="s">
        <v>126</v>
      </c>
      <c r="D8" s="26" t="s">
        <v>530</v>
      </c>
      <c r="E8" s="43" t="s">
        <v>105</v>
      </c>
      <c r="F8" s="26">
        <v>4</v>
      </c>
      <c r="G8" s="24"/>
      <c r="H8" s="26"/>
    </row>
    <row r="9" spans="1:8" ht="12.75" customHeight="1">
      <c r="A9" s="43" t="s">
        <v>477</v>
      </c>
      <c r="B9" s="26">
        <f>6+15</f>
        <v>21</v>
      </c>
      <c r="C9" s="43" t="s">
        <v>109</v>
      </c>
      <c r="D9" s="26" t="s">
        <v>530</v>
      </c>
      <c r="E9" s="43" t="s">
        <v>496</v>
      </c>
      <c r="F9" s="26">
        <v>4</v>
      </c>
      <c r="G9" s="24"/>
      <c r="H9" s="26"/>
    </row>
    <row r="10" spans="1:8" ht="12.75" customHeight="1">
      <c r="A10" s="43" t="s">
        <v>480</v>
      </c>
      <c r="B10" s="26" t="s">
        <v>530</v>
      </c>
      <c r="C10" s="43" t="s">
        <v>492</v>
      </c>
      <c r="D10" s="26">
        <v>4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>
        <v>10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 t="s">
        <v>530</v>
      </c>
      <c r="C12" s="43" t="s">
        <v>128</v>
      </c>
      <c r="D12" s="26">
        <f>60+3+5</f>
        <v>68</v>
      </c>
      <c r="E12" s="43" t="s">
        <v>495</v>
      </c>
      <c r="F12" s="26">
        <f>40+10</f>
        <v>50</v>
      </c>
      <c r="G12" s="24"/>
      <c r="H12" s="26"/>
    </row>
    <row r="13" spans="1:8" ht="12.75" customHeight="1">
      <c r="A13" s="43" t="s">
        <v>482</v>
      </c>
      <c r="B13" s="26">
        <f>10+3</f>
        <v>13</v>
      </c>
      <c r="C13" s="43" t="s">
        <v>139</v>
      </c>
      <c r="D13" s="26">
        <v>2</v>
      </c>
      <c r="E13" s="43" t="s">
        <v>127</v>
      </c>
      <c r="F13" s="26">
        <f>45+10+15</f>
        <v>70</v>
      </c>
      <c r="G13" s="24"/>
      <c r="H13" s="26"/>
    </row>
    <row r="14" spans="1:8" ht="12.75" customHeight="1">
      <c r="A14" s="43" t="s">
        <v>138</v>
      </c>
      <c r="B14" s="26">
        <v>6</v>
      </c>
      <c r="C14" s="43" t="s">
        <v>103</v>
      </c>
      <c r="D14" s="26">
        <f>8+30</f>
        <v>38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0+15</f>
        <v>15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209</v>
      </c>
      <c r="C19" s="7" t="s">
        <v>0</v>
      </c>
      <c r="D19" s="9">
        <f>SUM(D3:D17)</f>
        <v>131</v>
      </c>
      <c r="E19" s="7" t="s">
        <v>0</v>
      </c>
      <c r="F19" s="9">
        <f>SUM(F3:F17)</f>
        <v>134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4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6</v>
      </c>
      <c r="C23" s="43" t="s">
        <v>487</v>
      </c>
      <c r="D23" s="26">
        <v>6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2+15</f>
        <v>17</v>
      </c>
      <c r="C24" s="43" t="s">
        <v>111</v>
      </c>
      <c r="D24" s="26">
        <v>10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v>4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4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>
        <v>35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v>8</v>
      </c>
      <c r="C28" s="43" t="s">
        <v>125</v>
      </c>
      <c r="D28" s="26">
        <f>2+10</f>
        <v>12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8</v>
      </c>
      <c r="C29" s="43" t="s">
        <v>129</v>
      </c>
      <c r="D29" s="26">
        <v>4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2</v>
      </c>
      <c r="C30" s="43" t="s">
        <v>490</v>
      </c>
      <c r="D30" s="26">
        <v>6</v>
      </c>
      <c r="E30" s="24"/>
      <c r="F30" s="26"/>
      <c r="G30" s="24"/>
      <c r="H30" s="26"/>
    </row>
    <row r="31" spans="1:8" ht="12.75" customHeight="1">
      <c r="A31" s="44" t="s">
        <v>503</v>
      </c>
      <c r="B31" s="26" t="s">
        <v>530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10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>
        <v>5</v>
      </c>
      <c r="C35" s="43" t="s">
        <v>116</v>
      </c>
      <c r="D35" s="16">
        <v>20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60</v>
      </c>
      <c r="C38" s="7" t="s">
        <v>0</v>
      </c>
      <c r="D38" s="9">
        <f>SUM(D22:D36)</f>
        <v>109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2</v>
      </c>
      <c r="C3" s="43" t="s">
        <v>112</v>
      </c>
      <c r="D3" s="26">
        <f>35+3+3</f>
        <v>41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>
        <v>2</v>
      </c>
      <c r="C4" s="43" t="s">
        <v>493</v>
      </c>
      <c r="D4" s="26">
        <v>6</v>
      </c>
      <c r="E4" s="43" t="s">
        <v>499</v>
      </c>
      <c r="F4" s="26">
        <f>25</f>
        <v>25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 t="s">
        <v>530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f>10+3+5</f>
        <v>18</v>
      </c>
      <c r="C7" s="43" t="s">
        <v>117</v>
      </c>
      <c r="D7" s="26">
        <v>6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10</v>
      </c>
      <c r="C8" s="44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90+10+3+10+15</f>
        <v>128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10</v>
      </c>
      <c r="C10" s="43" t="s">
        <v>492</v>
      </c>
      <c r="D10" s="26">
        <v>10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6</v>
      </c>
      <c r="G11" s="24"/>
      <c r="H11" s="26"/>
    </row>
    <row r="12" spans="1:8" ht="12.75" customHeight="1">
      <c r="A12" s="43" t="s">
        <v>130</v>
      </c>
      <c r="B12" s="26">
        <v>4</v>
      </c>
      <c r="C12" s="43" t="s">
        <v>128</v>
      </c>
      <c r="D12" s="26">
        <v>8</v>
      </c>
      <c r="E12" s="43" t="s">
        <v>495</v>
      </c>
      <c r="F12" s="26">
        <f>0+10+3</f>
        <v>13</v>
      </c>
      <c r="G12" s="24"/>
      <c r="H12" s="26"/>
    </row>
    <row r="13" spans="1:8" ht="12.75" customHeight="1">
      <c r="A13" s="43" t="s">
        <v>482</v>
      </c>
      <c r="B13" s="26">
        <v>4</v>
      </c>
      <c r="C13" s="43" t="s">
        <v>139</v>
      </c>
      <c r="D13" s="26" t="s">
        <v>530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40</v>
      </c>
      <c r="C14" s="43" t="s">
        <v>103</v>
      </c>
      <c r="D14" s="26">
        <f>60+3+5+30</f>
        <v>98</v>
      </c>
      <c r="E14" s="43" t="s">
        <v>501</v>
      </c>
      <c r="F14" s="26">
        <f>8+5</f>
        <v>13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>
        <v>5</v>
      </c>
      <c r="C16" s="43" t="s">
        <v>425</v>
      </c>
      <c r="D16" s="16">
        <v>10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0+15</f>
        <v>15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238</v>
      </c>
      <c r="C19" s="7" t="s">
        <v>0</v>
      </c>
      <c r="D19" s="9">
        <f>SUM(D3:D17)</f>
        <v>179</v>
      </c>
      <c r="E19" s="7" t="s">
        <v>0</v>
      </c>
      <c r="F19" s="9">
        <f>SUM(F3:F17)</f>
        <v>88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4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6</v>
      </c>
      <c r="C23" s="43" t="s">
        <v>487</v>
      </c>
      <c r="D23" s="26">
        <f>75+5+10+5</f>
        <v>95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8+10+10+10+10+15</f>
        <v>63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f>20+3</f>
        <v>23</v>
      </c>
      <c r="C25" s="43" t="s">
        <v>484</v>
      </c>
      <c r="D25" s="26">
        <v>10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8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>
        <v>4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8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2</v>
      </c>
      <c r="C29" s="43" t="s">
        <v>129</v>
      </c>
      <c r="D29" s="26">
        <f>30+10+10</f>
        <v>50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4+5+5+5+5</f>
        <v>24</v>
      </c>
      <c r="C30" s="43" t="s">
        <v>490</v>
      </c>
      <c r="D30" s="26">
        <v>10</v>
      </c>
      <c r="E30" s="24"/>
      <c r="F30" s="26"/>
      <c r="G30" s="24"/>
      <c r="H30" s="26"/>
    </row>
    <row r="31" spans="1:8" ht="12.75" customHeight="1">
      <c r="A31" s="44" t="s">
        <v>503</v>
      </c>
      <c r="B31" s="26" t="s">
        <v>530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6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4</v>
      </c>
      <c r="C33" s="43" t="s">
        <v>292</v>
      </c>
      <c r="D33" s="26">
        <v>45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20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136</v>
      </c>
      <c r="C38" s="7" t="s">
        <v>0</v>
      </c>
      <c r="D38" s="9">
        <f>SUM(D22:D36)</f>
        <v>258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 t="s">
        <v>530</v>
      </c>
      <c r="C3" s="43" t="s">
        <v>112</v>
      </c>
      <c r="D3" s="26">
        <v>4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>
        <v>8</v>
      </c>
      <c r="C4" s="43" t="s">
        <v>493</v>
      </c>
      <c r="D4" s="26">
        <v>6</v>
      </c>
      <c r="E4" s="43" t="s">
        <v>499</v>
      </c>
      <c r="F4" s="26">
        <v>4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 t="s">
        <v>530</v>
      </c>
      <c r="G5" s="24"/>
      <c r="H5" s="26"/>
    </row>
    <row r="6" spans="1:8" ht="12.75" customHeight="1">
      <c r="A6" s="43" t="s">
        <v>479</v>
      </c>
      <c r="B6" s="26">
        <v>8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 t="s">
        <v>530</v>
      </c>
      <c r="C7" s="43" t="s">
        <v>117</v>
      </c>
      <c r="D7" s="26" t="s">
        <v>530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2</v>
      </c>
      <c r="C8" s="44" t="s">
        <v>126</v>
      </c>
      <c r="D8" s="26" t="s">
        <v>530</v>
      </c>
      <c r="E8" s="43" t="s">
        <v>105</v>
      </c>
      <c r="F8" s="26">
        <v>2</v>
      </c>
      <c r="G8" s="24"/>
      <c r="H8" s="26"/>
    </row>
    <row r="9" spans="1:8" ht="12.75" customHeight="1">
      <c r="A9" s="43" t="s">
        <v>477</v>
      </c>
      <c r="B9" s="26">
        <f>6+10+15</f>
        <v>31</v>
      </c>
      <c r="C9" s="43" t="s">
        <v>109</v>
      </c>
      <c r="D9" s="26">
        <v>8</v>
      </c>
      <c r="E9" s="43" t="s">
        <v>496</v>
      </c>
      <c r="F9" s="26">
        <f>35+3</f>
        <v>38</v>
      </c>
      <c r="G9" s="24"/>
      <c r="H9" s="26"/>
    </row>
    <row r="10" spans="1:8" ht="12.75" customHeight="1">
      <c r="A10" s="43" t="s">
        <v>480</v>
      </c>
      <c r="B10" s="26">
        <v>4</v>
      </c>
      <c r="C10" s="43" t="s">
        <v>492</v>
      </c>
      <c r="D10" s="26">
        <v>4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 t="s">
        <v>530</v>
      </c>
      <c r="C12" s="43" t="s">
        <v>128</v>
      </c>
      <c r="D12" s="26">
        <v>4</v>
      </c>
      <c r="E12" s="43" t="s">
        <v>495</v>
      </c>
      <c r="F12" s="26">
        <v>45</v>
      </c>
      <c r="G12" s="24"/>
      <c r="H12" s="26"/>
    </row>
    <row r="13" spans="1:8" ht="12.75" customHeight="1">
      <c r="A13" s="43" t="s">
        <v>482</v>
      </c>
      <c r="B13" s="26">
        <v>10</v>
      </c>
      <c r="C13" s="43" t="s">
        <v>139</v>
      </c>
      <c r="D13" s="26">
        <v>6</v>
      </c>
      <c r="E13" s="43" t="s">
        <v>127</v>
      </c>
      <c r="F13" s="26">
        <f>75+5+5+15</f>
        <v>100</v>
      </c>
      <c r="G13" s="24"/>
      <c r="H13" s="26"/>
    </row>
    <row r="14" spans="1:8" ht="12.75" customHeight="1">
      <c r="A14" s="43" t="s">
        <v>138</v>
      </c>
      <c r="B14" s="26">
        <v>6</v>
      </c>
      <c r="C14" s="43" t="s">
        <v>103</v>
      </c>
      <c r="D14" s="26">
        <f>0+30</f>
        <v>30</v>
      </c>
      <c r="E14" s="43" t="s">
        <v>501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0+15</f>
        <v>15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84</v>
      </c>
      <c r="C19" s="7" t="s">
        <v>0</v>
      </c>
      <c r="D19" s="9">
        <f>SUM(D3:D17)</f>
        <v>62</v>
      </c>
      <c r="E19" s="7" t="s">
        <v>0</v>
      </c>
      <c r="F19" s="9">
        <f>SUM(F3:F17)</f>
        <v>195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4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 t="s">
        <v>530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4+10+15</f>
        <v>29</v>
      </c>
      <c r="C24" s="43" t="s">
        <v>111</v>
      </c>
      <c r="D24" s="26">
        <f>60+3</f>
        <v>63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2</v>
      </c>
      <c r="C25" s="43" t="s">
        <v>484</v>
      </c>
      <c r="D25" s="26">
        <v>4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2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f>90+10+10</f>
        <v>110</v>
      </c>
      <c r="C28" s="43" t="s">
        <v>125</v>
      </c>
      <c r="D28" s="26">
        <v>6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4</v>
      </c>
      <c r="C29" s="43" t="s">
        <v>129</v>
      </c>
      <c r="D29" s="26">
        <v>2</v>
      </c>
      <c r="E29" s="24"/>
      <c r="F29" s="26"/>
      <c r="G29" s="24"/>
      <c r="H29" s="26"/>
    </row>
    <row r="30" spans="1:8" ht="12.75" customHeight="1">
      <c r="A30" s="43" t="s">
        <v>504</v>
      </c>
      <c r="B30" s="26" t="s">
        <v>530</v>
      </c>
      <c r="C30" s="43" t="s">
        <v>490</v>
      </c>
      <c r="D30" s="26">
        <v>6</v>
      </c>
      <c r="E30" s="24"/>
      <c r="F30" s="26"/>
      <c r="G30" s="24"/>
      <c r="H30" s="26"/>
    </row>
    <row r="31" spans="1:8" ht="12.75" customHeight="1">
      <c r="A31" s="44" t="s">
        <v>503</v>
      </c>
      <c r="B31" s="26" t="s">
        <v>530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>
        <v>10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4</v>
      </c>
      <c r="C33" s="43" t="s">
        <v>292</v>
      </c>
      <c r="D33" s="26">
        <v>2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>
        <v>5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170</v>
      </c>
      <c r="C38" s="7" t="s">
        <v>0</v>
      </c>
      <c r="D38" s="9">
        <f>SUM(D22:D36)</f>
        <v>95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20</v>
      </c>
      <c r="C3" s="43" t="s">
        <v>112</v>
      </c>
      <c r="D3" s="26">
        <v>20</v>
      </c>
      <c r="E3" s="44" t="s">
        <v>122</v>
      </c>
      <c r="F3" s="26" t="s">
        <v>530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14</v>
      </c>
      <c r="E4" s="43" t="s">
        <v>499</v>
      </c>
      <c r="F4" s="26">
        <v>48</v>
      </c>
      <c r="G4" s="24"/>
      <c r="H4" s="26"/>
    </row>
    <row r="5" spans="1:8" ht="12.75" customHeight="1">
      <c r="A5" s="44" t="s">
        <v>133</v>
      </c>
      <c r="B5" s="26" t="s">
        <v>530</v>
      </c>
      <c r="C5" s="43" t="s">
        <v>107</v>
      </c>
      <c r="D5" s="26">
        <v>6</v>
      </c>
      <c r="E5" s="43" t="s">
        <v>497</v>
      </c>
      <c r="F5" s="26">
        <v>20</v>
      </c>
      <c r="G5" s="24"/>
      <c r="H5" s="26"/>
    </row>
    <row r="6" spans="1:8" ht="12.75" customHeight="1">
      <c r="A6" s="43" t="s">
        <v>479</v>
      </c>
      <c r="B6" s="26">
        <v>10</v>
      </c>
      <c r="C6" s="44" t="s">
        <v>101</v>
      </c>
      <c r="D6" s="26" t="s">
        <v>530</v>
      </c>
      <c r="E6" s="44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28</v>
      </c>
      <c r="C7" s="43" t="s">
        <v>117</v>
      </c>
      <c r="D7" s="26">
        <v>20</v>
      </c>
      <c r="E7" s="44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>
        <v>20</v>
      </c>
      <c r="C8" s="44" t="s">
        <v>126</v>
      </c>
      <c r="D8" s="26" t="s">
        <v>530</v>
      </c>
      <c r="E8" s="43" t="s">
        <v>105</v>
      </c>
      <c r="F8" s="26">
        <v>36</v>
      </c>
      <c r="G8" s="24"/>
      <c r="H8" s="26"/>
    </row>
    <row r="9" spans="1:8" ht="12.75" customHeight="1">
      <c r="A9" s="43" t="s">
        <v>477</v>
      </c>
      <c r="B9" s="26">
        <f>80+50</f>
        <v>130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20</v>
      </c>
      <c r="C10" s="43" t="s">
        <v>492</v>
      </c>
      <c r="D10" s="26">
        <v>32</v>
      </c>
      <c r="E10" s="44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>
        <v>6</v>
      </c>
      <c r="C11" s="44" t="s">
        <v>491</v>
      </c>
      <c r="D11" s="26" t="s">
        <v>530</v>
      </c>
      <c r="E11" s="43" t="s">
        <v>502</v>
      </c>
      <c r="F11" s="26">
        <v>14</v>
      </c>
      <c r="G11" s="24"/>
      <c r="H11" s="26"/>
    </row>
    <row r="12" spans="1:8" ht="12.75" customHeight="1">
      <c r="A12" s="43" t="s">
        <v>130</v>
      </c>
      <c r="B12" s="26">
        <v>14</v>
      </c>
      <c r="C12" s="43" t="s">
        <v>128</v>
      </c>
      <c r="D12" s="26">
        <v>28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>
        <v>6</v>
      </c>
      <c r="C13" s="43" t="s">
        <v>139</v>
      </c>
      <c r="D13" s="26">
        <v>10</v>
      </c>
      <c r="E13" s="43" t="s">
        <v>127</v>
      </c>
      <c r="F13" s="26">
        <f>6+50</f>
        <v>56</v>
      </c>
      <c r="G13" s="24"/>
      <c r="H13" s="26"/>
    </row>
    <row r="14" spans="1:8" ht="12.75" customHeight="1">
      <c r="A14" s="43" t="s">
        <v>138</v>
      </c>
      <c r="B14" s="26">
        <v>60</v>
      </c>
      <c r="C14" s="43" t="s">
        <v>103</v>
      </c>
      <c r="D14" s="26">
        <f>100+100</f>
        <v>200</v>
      </c>
      <c r="E14" s="43" t="s">
        <v>501</v>
      </c>
      <c r="F14" s="26">
        <v>14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>
        <v>10</v>
      </c>
      <c r="C16" s="43" t="s">
        <v>425</v>
      </c>
      <c r="D16" s="16">
        <v>20</v>
      </c>
      <c r="E16" s="43" t="s">
        <v>110</v>
      </c>
      <c r="F16" s="16">
        <v>10</v>
      </c>
      <c r="G16" s="24"/>
      <c r="H16" s="26"/>
    </row>
    <row r="17" spans="1:8" ht="12.75" customHeight="1">
      <c r="A17" s="43" t="s">
        <v>102</v>
      </c>
      <c r="B17" s="16">
        <f>50+50</f>
        <v>100</v>
      </c>
      <c r="C17" s="43" t="s">
        <v>494</v>
      </c>
      <c r="D17" s="16">
        <v>5</v>
      </c>
      <c r="E17" s="43" t="s">
        <v>132</v>
      </c>
      <c r="F17" s="16">
        <v>5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424</v>
      </c>
      <c r="C19" s="7" t="s">
        <v>0</v>
      </c>
      <c r="D19" s="9">
        <f>SUM(D3:D17)</f>
        <v>355</v>
      </c>
      <c r="E19" s="7" t="s">
        <v>0</v>
      </c>
      <c r="F19" s="9">
        <f>SUM(F3:F17)</f>
        <v>203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4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20</v>
      </c>
      <c r="C23" s="43" t="s">
        <v>487</v>
      </c>
      <c r="D23" s="26">
        <v>40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20+50</f>
        <v>70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20</v>
      </c>
      <c r="C25" s="43" t="s">
        <v>484</v>
      </c>
      <c r="D25" s="26">
        <v>44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28</v>
      </c>
      <c r="C26" s="43" t="s">
        <v>486</v>
      </c>
      <c r="D26" s="26">
        <v>28</v>
      </c>
      <c r="E26" s="24"/>
      <c r="F26" s="26"/>
      <c r="G26" s="24"/>
      <c r="H26" s="26"/>
    </row>
    <row r="27" spans="1:8" ht="12.75" customHeight="1">
      <c r="A27" s="44" t="s">
        <v>505</v>
      </c>
      <c r="B27" s="26" t="s">
        <v>530</v>
      </c>
      <c r="C27" s="43" t="s">
        <v>120</v>
      </c>
      <c r="D27" s="26">
        <v>10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20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v>10</v>
      </c>
      <c r="C29" s="43" t="s">
        <v>129</v>
      </c>
      <c r="D29" s="26">
        <v>28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20</v>
      </c>
      <c r="C30" s="43" t="s">
        <v>490</v>
      </c>
      <c r="D30" s="26">
        <v>52</v>
      </c>
      <c r="E30" s="24"/>
      <c r="F30" s="26"/>
      <c r="G30" s="24"/>
      <c r="H30" s="26"/>
    </row>
    <row r="31" spans="1:8" ht="12.75" customHeight="1">
      <c r="A31" s="44" t="s">
        <v>503</v>
      </c>
      <c r="B31" s="26" t="s">
        <v>530</v>
      </c>
      <c r="C31" s="43" t="s">
        <v>489</v>
      </c>
      <c r="D31" s="26">
        <v>20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14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56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>
        <v>5</v>
      </c>
      <c r="C35" s="43" t="s">
        <v>116</v>
      </c>
      <c r="D35" s="16">
        <v>10</v>
      </c>
      <c r="E35" s="24"/>
      <c r="F35" s="26"/>
      <c r="G35" s="24"/>
      <c r="H35" s="26"/>
    </row>
    <row r="36" spans="1:8" ht="12.75" customHeight="1">
      <c r="A36" s="43" t="s">
        <v>512</v>
      </c>
      <c r="B36" s="16">
        <v>10</v>
      </c>
      <c r="C36" s="43" t="s">
        <v>106</v>
      </c>
      <c r="D36" s="16">
        <v>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197</v>
      </c>
      <c r="C38" s="7" t="s">
        <v>0</v>
      </c>
      <c r="D38" s="9">
        <f>SUM(D22:D36)</f>
        <v>338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PUNTI CLASSIFICA FINALE&amp;R&amp;G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H57"/>
  <sheetViews>
    <sheetView zoomScale="94" zoomScaleNormal="94" zoomScalePageLayoutView="0" workbookViewId="0" topLeftCell="A1">
      <selection activeCell="A1" sqref="A1:B1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5" customWidth="1"/>
    <col min="5" max="5" width="30.7109375" style="15" customWidth="1"/>
    <col min="6" max="6" width="5.7109375" style="15" customWidth="1"/>
    <col min="7" max="7" width="30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f>SUM('01'!B3,'02'!B3,'03'!B3,'04'!B3,'05'!B3,'06'!B3,'07'!B3,'08'!B3,'09'!B3,'10'!B3,'11'!B3,'12'!B3,'13'!B3,'14'!B3,'15'!B3,'16'!B3,'17'!B3,'18'!B3,'19'!B3,'20'!B3,'21'!B3,'class finale'!B3)</f>
        <v>172</v>
      </c>
      <c r="C3" s="43" t="s">
        <v>112</v>
      </c>
      <c r="D3" s="26">
        <f>SUM('01'!D3,'02'!D3,'03'!D3,'04'!D3,'05'!D3,'06'!D3,'07'!D3,'08'!D3,'09'!D3,'10'!D3,'11'!D3,'12'!D3,'13'!D3,'14'!D3,'15'!D3,'16'!D3,'17'!D3,'18'!D3,'19'!D3,'20'!D3,'21'!D3,'class finale'!D3)</f>
        <v>209</v>
      </c>
      <c r="E3" s="43" t="s">
        <v>122</v>
      </c>
      <c r="F3" s="26">
        <f>SUM('01'!F3,'02'!F3,'03'!F3,'04'!F3,'05'!F3,'06'!F3,'07'!F3,'08'!F3,'09'!F3,'10'!F3,'11'!F3,'12'!F3,'13'!F3,'14'!F3,'15'!F3,'16'!F3,'17'!F3,'18'!F3,'19'!F3,'20'!F3,'21'!F3,'class finale'!F3)</f>
        <v>135</v>
      </c>
      <c r="G3" s="24"/>
      <c r="H3" s="26">
        <f>SUM('01'!H3,'02'!H3,'03'!H3,'04'!H3,'05'!H3,'06'!H3,'07'!H3,'08'!H3,'09'!H3,'10'!H3,'11'!H3,'12'!H3,'13'!H3,'14'!H3,'15'!H3,'16'!H3,'17'!H3,'18'!H3,'19'!H3,'20'!H3,'21'!H3,'class finale'!H3)</f>
        <v>0</v>
      </c>
    </row>
    <row r="4" spans="1:8" ht="12.75" customHeight="1">
      <c r="A4" s="43" t="s">
        <v>119</v>
      </c>
      <c r="B4" s="26">
        <f>SUM('01'!B4,'02'!B4,'03'!B4,'04'!B4,'05'!B4,'06'!B4,'07'!B4,'08'!B4,'09'!B4,'10'!B4,'11'!B4,'12'!B4,'13'!B4,'14'!B4,'15'!B4,'16'!B4,'17'!B4,'18'!B4,'19'!B4,'20'!B4,'21'!B4,'class finale'!B4)</f>
        <v>60</v>
      </c>
      <c r="C4" s="43" t="s">
        <v>493</v>
      </c>
      <c r="D4" s="26">
        <f>SUM('01'!D4,'02'!D4,'03'!D4,'04'!D4,'05'!D4,'06'!D4,'07'!D4,'08'!D4,'09'!D4,'10'!D4,'11'!D4,'12'!D4,'13'!D4,'14'!D4,'15'!D4,'16'!D4,'17'!D4,'18'!D4,'19'!D4,'20'!D4,'21'!D4,'class finale'!D4)</f>
        <v>78</v>
      </c>
      <c r="E4" s="43" t="s">
        <v>499</v>
      </c>
      <c r="F4" s="26">
        <f>SUM('01'!F4,'02'!F4,'03'!F4,'04'!F4,'05'!F4,'06'!F4,'07'!F4,'08'!F4,'09'!F4,'10'!F4,'11'!F4,'12'!F4,'13'!F4,'14'!F4,'15'!F4,'16'!F4,'17'!F4,'18'!F4,'19'!F4,'20'!F4,'21'!F4,'class finale'!F4)</f>
        <v>448</v>
      </c>
      <c r="G4" s="24"/>
      <c r="H4" s="26">
        <f>SUM('01'!H4,'02'!H4,'03'!H4,'04'!H4,'05'!H4,'06'!H4,'07'!H4,'08'!H4,'09'!H4,'10'!H4,'11'!H4,'12'!H4,'13'!H4,'14'!H4,'15'!H4,'16'!H4,'17'!H4,'18'!H4,'19'!H4,'20'!H4,'21'!H4,'class finale'!H4)</f>
        <v>0</v>
      </c>
    </row>
    <row r="5" spans="1:8" ht="12.75" customHeight="1">
      <c r="A5" s="43" t="s">
        <v>133</v>
      </c>
      <c r="B5" s="26">
        <f>SUM('01'!B5,'02'!B5,'03'!B5,'04'!B5,'05'!B5,'06'!B5,'07'!B5,'08'!B5,'09'!B5,'10'!B5,'11'!B5,'12'!B5,'13'!B5,'14'!B5,'15'!B5,'16'!B5,'17'!B5,'18'!B5,'19'!B5,'20'!B5,'21'!B5,'class finale'!B5)</f>
        <v>164</v>
      </c>
      <c r="C5" s="43" t="s">
        <v>107</v>
      </c>
      <c r="D5" s="26">
        <f>SUM('01'!D5,'02'!D5,'03'!D5,'04'!D5,'05'!D5,'06'!D5,'07'!D5,'08'!D5,'09'!D5,'10'!D5,'11'!D5,'12'!D5,'13'!D5,'14'!D5,'15'!D5,'16'!D5,'17'!D5,'18'!D5,'19'!D5,'20'!D5,'21'!D5,'class finale'!D5)</f>
        <v>38</v>
      </c>
      <c r="E5" s="43" t="s">
        <v>497</v>
      </c>
      <c r="F5" s="26">
        <f>SUM('01'!F5,'02'!F5,'03'!F5,'04'!F5,'05'!F5,'06'!F5,'07'!F5,'08'!F5,'09'!F5,'10'!F5,'11'!F5,'12'!F5,'13'!F5,'14'!F5,'15'!F5,'16'!F5,'17'!F5,'18'!F5,'19'!F5,'20'!F5,'21'!F5,'class finale'!F5)</f>
        <v>185</v>
      </c>
      <c r="G5" s="24"/>
      <c r="H5" s="26">
        <f>SUM('01'!H5,'02'!H5,'03'!H5,'04'!H5,'05'!H5,'06'!H5,'07'!H5,'08'!H5,'09'!H5,'10'!H5,'11'!H5,'12'!H5,'13'!H5,'14'!H5,'15'!H5,'16'!H5,'17'!H5,'18'!H5,'19'!H5,'20'!H5,'21'!H5,'class finale'!H5)</f>
        <v>0</v>
      </c>
    </row>
    <row r="6" spans="1:8" ht="12.75" customHeight="1">
      <c r="A6" s="43" t="s">
        <v>479</v>
      </c>
      <c r="B6" s="26">
        <f>SUM('01'!B6,'02'!B6,'03'!B6,'04'!B6,'05'!B6,'06'!B6,'07'!B6,'08'!B6,'09'!B6,'10'!B6,'11'!B6,'12'!B6,'13'!B6,'14'!B6,'15'!B6,'16'!B6,'17'!B6,'18'!B6,'19'!B6,'20'!B6,'21'!B6,'class finale'!B6)</f>
        <v>248</v>
      </c>
      <c r="C6" s="43" t="s">
        <v>101</v>
      </c>
      <c r="D6" s="26">
        <f>SUM('01'!D6,'02'!D6,'03'!D6,'04'!D6,'05'!D6,'06'!D6,'07'!D6,'08'!D6,'09'!D6,'10'!D6,'11'!D6,'12'!D6,'13'!D6,'14'!D6,'15'!D6,'16'!D6,'17'!D6,'18'!D6,'19'!D6,'20'!D6,'21'!D6,'class finale'!D6)</f>
        <v>178</v>
      </c>
      <c r="E6" s="43" t="s">
        <v>500</v>
      </c>
      <c r="F6" s="26">
        <f>SUM('01'!F6,'02'!F6,'03'!F6,'04'!F6,'05'!F6,'06'!F6,'07'!F6,'08'!F6,'09'!F6,'10'!F6,'11'!F6,'12'!F6,'13'!F6,'14'!F6,'15'!F6,'16'!F6,'17'!F6,'18'!F6,'19'!F6,'20'!F6,'21'!F6,'class finale'!F6)</f>
        <v>155</v>
      </c>
      <c r="G6" s="24"/>
      <c r="H6" s="26">
        <f>SUM('01'!H6,'02'!H6,'03'!H6,'04'!H6,'05'!H6,'06'!H6,'07'!H6,'08'!H6,'09'!H6,'10'!H6,'11'!H6,'12'!H6,'13'!H6,'14'!H6,'15'!H6,'16'!H6,'17'!H6,'18'!H6,'19'!H6,'20'!H6,'21'!H6,'class finale'!H6)</f>
        <v>0</v>
      </c>
    </row>
    <row r="7" spans="1:8" ht="12.75" customHeight="1">
      <c r="A7" s="43" t="s">
        <v>123</v>
      </c>
      <c r="B7" s="26">
        <f>SUM('01'!B7,'02'!B7,'03'!B7,'04'!B7,'05'!B7,'06'!B7,'07'!B7,'08'!B7,'09'!B7,'10'!B7,'11'!B7,'12'!B7,'13'!B7,'14'!B7,'15'!B7,'16'!B7,'17'!B7,'18'!B7,'19'!B7,'20'!B7,'21'!B7,'class finale'!B7)</f>
        <v>279</v>
      </c>
      <c r="C7" s="43" t="s">
        <v>117</v>
      </c>
      <c r="D7" s="26">
        <f>SUM('01'!D7,'02'!D7,'03'!D7,'04'!D7,'05'!D7,'06'!D7,'07'!D7,'08'!D7,'09'!D7,'10'!D7,'11'!D7,'12'!D7,'13'!D7,'14'!D7,'15'!D7,'16'!D7,'17'!D7,'18'!D7,'19'!D7,'20'!D7,'21'!D7,'class finale'!D7)</f>
        <v>119</v>
      </c>
      <c r="E7" s="43" t="s">
        <v>498</v>
      </c>
      <c r="F7" s="26">
        <f>SUM('01'!F7,'02'!F7,'03'!F7,'04'!F7,'05'!F7,'06'!F7,'07'!F7,'08'!F7,'09'!F7,'10'!F7,'11'!F7,'12'!F7,'13'!F7,'14'!F7,'15'!F7,'16'!F7,'17'!F7,'18'!F7,'19'!F7,'20'!F7,'21'!F7,'class finale'!F7)</f>
        <v>101</v>
      </c>
      <c r="G7" s="24"/>
      <c r="H7" s="26">
        <f>SUM('01'!H7,'02'!H7,'03'!H7,'04'!H7,'05'!H7,'06'!H7,'07'!H7,'08'!H7,'09'!H7,'10'!H7,'11'!H7,'12'!H7,'13'!H7,'14'!H7,'15'!H7,'16'!H7,'17'!H7,'18'!H7,'19'!H7,'20'!H7,'21'!H7,'class finale'!H7)</f>
        <v>0</v>
      </c>
    </row>
    <row r="8" spans="1:8" ht="12.75" customHeight="1">
      <c r="A8" s="43" t="s">
        <v>481</v>
      </c>
      <c r="B8" s="26">
        <f>SUM('01'!B8,'02'!B8,'03'!B8,'04'!B8,'05'!B8,'06'!B8,'07'!B8,'08'!B8,'09'!B8,'10'!B8,'11'!B8,'12'!B8,'13'!B8,'14'!B8,'15'!B8,'16'!B8,'17'!B8,'18'!B8,'19'!B8,'20'!B8,'21'!B8,'class finale'!B8)</f>
        <v>198</v>
      </c>
      <c r="C8" s="43" t="s">
        <v>126</v>
      </c>
      <c r="D8" s="26">
        <f>SUM('01'!D8,'02'!D8,'03'!D8,'04'!D8,'05'!D8,'06'!D8,'07'!D8,'08'!D8,'09'!D8,'10'!D8,'11'!D8,'12'!D8,'13'!D8,'14'!D8,'15'!D8,'16'!D8,'17'!D8,'18'!D8,'19'!D8,'20'!D8,'21'!D8,'class finale'!D8)</f>
        <v>75</v>
      </c>
      <c r="E8" s="43" t="s">
        <v>105</v>
      </c>
      <c r="F8" s="26">
        <f>SUM('01'!F8,'02'!F8,'03'!F8,'04'!F8,'05'!F8,'06'!F8,'07'!F8,'08'!F8,'09'!F8,'10'!F8,'11'!F8,'12'!F8,'13'!F8,'14'!F8,'15'!F8,'16'!F8,'17'!F8,'18'!F8,'19'!F8,'20'!F8,'21'!F8,'class finale'!F8)</f>
        <v>254</v>
      </c>
      <c r="G8" s="24"/>
      <c r="H8" s="26">
        <f>SUM('01'!H8,'02'!H8,'03'!H8,'04'!H8,'05'!H8,'06'!H8,'07'!H8,'08'!H8,'09'!H8,'10'!H8,'11'!H8,'12'!H8,'13'!H8,'14'!H8,'15'!H8,'16'!H8,'17'!H8,'18'!H8,'19'!H8,'20'!H8,'21'!H8,'class finale'!H8)</f>
        <v>0</v>
      </c>
    </row>
    <row r="9" spans="1:8" ht="12.75" customHeight="1">
      <c r="A9" s="43" t="s">
        <v>477</v>
      </c>
      <c r="B9" s="26">
        <f>SUM('01'!B9,'02'!B9,'03'!B9,'04'!B9,'05'!B9,'06'!B9,'07'!B9,'08'!B9,'09'!B9,'10'!B9,'11'!B9,'12'!B9,'13'!B9,'14'!B9,'15'!B9,'16'!B9,'17'!B9,'18'!B9,'19'!B9,'20'!B9,'21'!B9,'class finale'!B9)</f>
        <v>1252</v>
      </c>
      <c r="C9" s="43" t="s">
        <v>109</v>
      </c>
      <c r="D9" s="26">
        <f>SUM('01'!D9,'02'!D9,'03'!D9,'04'!D9,'05'!D9,'06'!D9,'07'!D9,'08'!D9,'09'!D9,'10'!D9,'11'!D9,'12'!D9,'13'!D9,'14'!D9,'15'!D9,'16'!D9,'17'!D9,'18'!D9,'19'!D9,'20'!D9,'21'!D9,'class finale'!D9)</f>
        <v>115</v>
      </c>
      <c r="E9" s="43" t="s">
        <v>496</v>
      </c>
      <c r="F9" s="26">
        <f>SUM('01'!F9,'02'!F9,'03'!F9,'04'!F9,'05'!F9,'06'!F9,'07'!F9,'08'!F9,'09'!F9,'10'!F9,'11'!F9,'12'!F9,'13'!F9,'14'!F9,'15'!F9,'16'!F9,'17'!F9,'18'!F9,'19'!F9,'20'!F9,'21'!F9,'class finale'!F9)</f>
        <v>170</v>
      </c>
      <c r="G9" s="24"/>
      <c r="H9" s="26">
        <f>SUM('01'!H9,'02'!H9,'03'!H9,'04'!H9,'05'!H9,'06'!H9,'07'!H9,'08'!H9,'09'!H9,'10'!H9,'11'!H9,'12'!H9,'13'!H9,'14'!H9,'15'!H9,'16'!H9,'17'!H9,'18'!H9,'19'!H9,'20'!H9,'21'!H9,'class finale'!H9)</f>
        <v>0</v>
      </c>
    </row>
    <row r="10" spans="1:8" ht="12.75" customHeight="1">
      <c r="A10" s="43" t="s">
        <v>480</v>
      </c>
      <c r="B10" s="26">
        <f>SUM('01'!B10,'02'!B10,'03'!B10,'04'!B10,'05'!B10,'06'!B10,'07'!B10,'08'!B10,'09'!B10,'10'!B10,'11'!B10,'12'!B10,'13'!B10,'14'!B10,'15'!B10,'16'!B10,'17'!B10,'18'!B10,'19'!B10,'20'!B10,'21'!B10,'class finale'!B10)</f>
        <v>146</v>
      </c>
      <c r="C10" s="43" t="s">
        <v>492</v>
      </c>
      <c r="D10" s="26">
        <f>SUM('01'!D10,'02'!D10,'03'!D10,'04'!D10,'05'!D10,'06'!D10,'07'!D10,'08'!D10,'09'!D10,'10'!D10,'11'!D10,'12'!D10,'13'!D10,'14'!D10,'15'!D10,'16'!D10,'17'!D10,'18'!D10,'19'!D10,'20'!D10,'21'!D10,'class finale'!D10)</f>
        <v>249</v>
      </c>
      <c r="E10" s="43" t="s">
        <v>108</v>
      </c>
      <c r="F10" s="26">
        <f>SUM('01'!F10,'02'!F10,'03'!F10,'04'!F10,'05'!F10,'06'!F10,'07'!F10,'08'!F10,'09'!F10,'10'!F10,'11'!F10,'12'!F10,'13'!F10,'14'!F10,'15'!F10,'16'!F10,'17'!F10,'18'!F10,'19'!F10,'20'!F10,'21'!F10,'class finale'!F10)</f>
        <v>128</v>
      </c>
      <c r="G10" s="24"/>
      <c r="H10" s="26">
        <f>SUM('01'!H10,'02'!H10,'03'!H10,'04'!H10,'05'!H10,'06'!H10,'07'!H10,'08'!H10,'09'!H10,'10'!H10,'11'!H10,'12'!H10,'13'!H10,'14'!H10,'15'!H10,'16'!H10,'17'!H10,'18'!H10,'19'!H10,'20'!H10,'21'!H10,'class finale'!H10)</f>
        <v>0</v>
      </c>
    </row>
    <row r="11" spans="1:8" ht="12.75" customHeight="1">
      <c r="A11" s="43" t="s">
        <v>121</v>
      </c>
      <c r="B11" s="26">
        <f>SUM('01'!B11,'02'!B11,'03'!B11,'04'!B11,'05'!B11,'06'!B11,'07'!B11,'08'!B11,'09'!B11,'10'!B11,'11'!B11,'12'!B11,'13'!B11,'14'!B11,'15'!B11,'16'!B11,'17'!B11,'18'!B11,'19'!B11,'20'!B11,'21'!B11,'class finale'!B11)</f>
        <v>91</v>
      </c>
      <c r="C11" s="43" t="s">
        <v>491</v>
      </c>
      <c r="D11" s="26">
        <f>SUM('01'!D11,'02'!D11,'03'!D11,'04'!D11,'05'!D11,'06'!D11,'07'!D11,'08'!D11,'09'!D11,'10'!D11,'11'!D11,'12'!D11,'13'!D11,'14'!D11,'15'!D11,'16'!D11,'17'!D11,'18'!D11,'19'!D11,'20'!D11,'21'!D11,'class finale'!D11)</f>
        <v>0</v>
      </c>
      <c r="E11" s="43" t="s">
        <v>502</v>
      </c>
      <c r="F11" s="26">
        <f>SUM('01'!F11,'02'!F11,'03'!F11,'04'!F11,'05'!F11,'06'!F11,'07'!F11,'08'!F11,'09'!F11,'10'!F11,'11'!F11,'12'!F11,'13'!F11,'14'!F11,'15'!F11,'16'!F11,'17'!F11,'18'!F11,'19'!F11,'20'!F11,'21'!F11,'class finale'!F11)</f>
        <v>92</v>
      </c>
      <c r="G11" s="24"/>
      <c r="H11" s="26">
        <f>SUM('01'!H11,'02'!H11,'03'!H11,'04'!H11,'05'!H11,'06'!H11,'07'!H11,'08'!H11,'09'!H11,'10'!H11,'11'!H11,'12'!H11,'13'!H11,'14'!H11,'15'!H11,'16'!H11,'17'!H11,'18'!H11,'19'!H11,'20'!H11,'21'!H11,'class finale'!H11)</f>
        <v>0</v>
      </c>
    </row>
    <row r="12" spans="1:8" ht="12.75" customHeight="1">
      <c r="A12" s="43" t="s">
        <v>130</v>
      </c>
      <c r="B12" s="26">
        <f>SUM('01'!B12,'02'!B12,'03'!B12,'04'!B12,'05'!B12,'06'!B12,'07'!B12,'08'!B12,'09'!B12,'10'!B12,'11'!B12,'12'!B12,'13'!B12,'14'!B12,'15'!B12,'16'!B12,'17'!B12,'18'!B12,'19'!B12,'20'!B12,'21'!B12,'class finale'!B12)</f>
        <v>265</v>
      </c>
      <c r="C12" s="43" t="s">
        <v>128</v>
      </c>
      <c r="D12" s="26">
        <f>SUM('01'!D12,'02'!D12,'03'!D12,'04'!D12,'05'!D12,'06'!D12,'07'!D12,'08'!D12,'09'!D12,'10'!D12,'11'!D12,'12'!D12,'13'!D12,'14'!D12,'15'!D12,'16'!D12,'17'!D12,'18'!D12,'19'!D12,'20'!D12,'21'!D12,'class finale'!D12)</f>
        <v>299</v>
      </c>
      <c r="E12" s="43" t="s">
        <v>495</v>
      </c>
      <c r="F12" s="26">
        <f>SUM('01'!F12,'02'!F12,'03'!F12,'04'!F12,'05'!F12,'06'!F12,'07'!F12,'08'!F12,'09'!F12,'10'!F12,'11'!F12,'12'!F12,'13'!F12,'14'!F12,'15'!F12,'16'!F12,'17'!F12,'18'!F12,'19'!F12,'20'!F12,'21'!F12,'class finale'!F12)</f>
        <v>385</v>
      </c>
      <c r="G12" s="24"/>
      <c r="H12" s="26">
        <f>SUM('01'!H12,'02'!H12,'03'!H12,'04'!H12,'05'!H12,'06'!H12,'07'!H12,'08'!H12,'09'!H12,'10'!H12,'11'!H12,'12'!H12,'13'!H12,'14'!H12,'15'!H12,'16'!H12,'17'!H12,'18'!H12,'19'!H12,'20'!H12,'21'!H12,'class finale'!H12)</f>
        <v>0</v>
      </c>
    </row>
    <row r="13" spans="1:8" ht="12.75" customHeight="1">
      <c r="A13" s="43" t="s">
        <v>482</v>
      </c>
      <c r="B13" s="26">
        <f>SUM('01'!B13,'02'!B13,'03'!B13,'04'!B13,'05'!B13,'06'!B13,'07'!B13,'08'!B13,'09'!B13,'10'!B13,'11'!B13,'12'!B13,'13'!B13,'14'!B13,'15'!B13,'16'!B13,'17'!B13,'18'!B13,'19'!B13,'20'!B13,'21'!B13,'class finale'!B13)</f>
        <v>79</v>
      </c>
      <c r="C13" s="43" t="s">
        <v>139</v>
      </c>
      <c r="D13" s="26">
        <f>SUM('01'!D13,'02'!D13,'03'!D13,'04'!D13,'05'!D13,'06'!D13,'07'!D13,'08'!D13,'09'!D13,'10'!D13,'11'!D13,'12'!D13,'13'!D13,'14'!D13,'15'!D13,'16'!D13,'17'!D13,'18'!D13,'19'!D13,'20'!D13,'21'!D13,'class finale'!D13)</f>
        <v>100</v>
      </c>
      <c r="E13" s="43" t="s">
        <v>127</v>
      </c>
      <c r="F13" s="26">
        <f>SUM('01'!F13,'02'!F13,'03'!F13,'04'!F13,'05'!F13,'06'!F13,'07'!F13,'08'!F13,'09'!F13,'10'!F13,'11'!F13,'12'!F13,'13'!F13,'14'!F13,'15'!F13,'16'!F13,'17'!F13,'18'!F13,'19'!F13,'20'!F13,'21'!F13,'class finale'!F13)</f>
        <v>1074</v>
      </c>
      <c r="G13" s="24"/>
      <c r="H13" s="26">
        <f>SUM('01'!H13,'02'!H13,'03'!H13,'04'!H13,'05'!H13,'06'!H13,'07'!H13,'08'!H13,'09'!H13,'10'!H13,'11'!H13,'12'!H13,'13'!H13,'14'!H13,'15'!H13,'16'!H13,'17'!H13,'18'!H13,'19'!H13,'20'!H13,'21'!H13,'class finale'!H13)</f>
        <v>0</v>
      </c>
    </row>
    <row r="14" spans="1:8" ht="12.75" customHeight="1">
      <c r="A14" s="43" t="s">
        <v>138</v>
      </c>
      <c r="B14" s="26">
        <f>SUM('01'!B14,'02'!B14,'03'!B14,'04'!B14,'05'!B14,'06'!B14,'07'!B14,'08'!B14,'09'!B14,'10'!B14,'11'!B14,'12'!B14,'13'!B14,'14'!B14,'15'!B14,'16'!B14,'17'!B14,'18'!B14,'19'!B14,'20'!B14,'21'!B14,'class finale'!B14)</f>
        <v>583</v>
      </c>
      <c r="C14" s="43" t="s">
        <v>103</v>
      </c>
      <c r="D14" s="26">
        <f>SUM('01'!D14,'02'!D14,'03'!D14,'04'!D14,'05'!D14,'06'!D14,'07'!D14,'08'!D14,'09'!D14,'10'!D14,'11'!D14,'12'!D14,'13'!D14,'14'!D14,'15'!D14,'16'!D14,'17'!D14,'18'!D14,'19'!D14,'20'!D14,'21'!D14,'class finale'!D14)</f>
        <v>1298</v>
      </c>
      <c r="E14" s="43" t="s">
        <v>501</v>
      </c>
      <c r="F14" s="26">
        <f>SUM('01'!F14,'02'!F14,'03'!F14,'04'!F14,'05'!F14,'06'!F14,'07'!F14,'08'!F14,'09'!F14,'10'!F14,'11'!F14,'12'!F14,'13'!F14,'14'!F14,'15'!F14,'16'!F14,'17'!F14,'18'!F14,'19'!F14,'20'!F14,'21'!F14,'class finale'!F14)</f>
        <v>193</v>
      </c>
      <c r="G14" s="24"/>
      <c r="H14" s="26">
        <f>SUM('01'!H14,'02'!H14,'03'!H14,'04'!H14,'05'!H14,'06'!H14,'07'!H14,'08'!H14,'09'!H14,'10'!H14,'11'!H14,'12'!H14,'13'!H14,'14'!H14,'15'!H14,'16'!H14,'17'!H14,'18'!H14,'19'!H14,'20'!H14,'21'!H14,'class finale'!H14)</f>
        <v>0</v>
      </c>
    </row>
    <row r="15" spans="1:8" s="25" customFormat="1" ht="7.5" customHeight="1">
      <c r="A15" s="5"/>
      <c r="B15" s="26"/>
      <c r="C15" s="19"/>
      <c r="D15" s="26"/>
      <c r="E15" s="5"/>
      <c r="F15" s="26"/>
      <c r="G15" s="5"/>
      <c r="H15" s="26"/>
    </row>
    <row r="16" spans="1:8" ht="12.75" customHeight="1">
      <c r="A16" s="43" t="s">
        <v>104</v>
      </c>
      <c r="B16" s="26">
        <f>SUM('01'!B16,'02'!B16,'03'!B16,'04'!B16,'05'!B16,'06'!B16,'07'!B16,'08'!B16,'09'!B16,'10'!B16,'11'!B16,'12'!B16,'13'!B16,'14'!B16,'15'!B16,'16'!B16,'17'!B16,'18'!B16,'19'!B16,'20'!B16,'21'!B16,'class finale'!B16)</f>
        <v>50</v>
      </c>
      <c r="C16" s="43" t="s">
        <v>425</v>
      </c>
      <c r="D16" s="26">
        <f>SUM('01'!D16,'02'!D16,'03'!D16,'04'!D16,'05'!D16,'06'!D16,'07'!D16,'08'!D16,'09'!D16,'10'!D16,'11'!D16,'12'!D16,'13'!D16,'14'!D16,'15'!D16,'16'!D16,'17'!D16,'18'!D16,'19'!D16,'20'!D16,'21'!D16,'class finale'!D16)</f>
        <v>95</v>
      </c>
      <c r="E16" s="43" t="s">
        <v>110</v>
      </c>
      <c r="F16" s="26">
        <f>SUM('01'!F16,'02'!F16,'03'!F16,'04'!F16,'05'!F16,'06'!F16,'07'!F16,'08'!F16,'09'!F16,'10'!F16,'11'!F16,'12'!F16,'13'!F16,'14'!F16,'15'!F16,'16'!F16,'17'!F16,'18'!F16,'19'!F16,'20'!F16,'21'!F16,'class finale'!F16)</f>
        <v>35</v>
      </c>
      <c r="G16" s="24"/>
      <c r="H16" s="26">
        <f>SUM('01'!H16,'02'!H16,'03'!H16,'04'!H16,'05'!H16,'06'!H16,'07'!H16,'08'!H16,'09'!H16,'10'!H16,'11'!H16,'12'!H16,'13'!H16,'14'!H16,'15'!H16,'16'!H16,'17'!H16,'18'!H16,'19'!H16,'20'!H16,'21'!H16,'class finale'!H16)</f>
        <v>0</v>
      </c>
    </row>
    <row r="17" spans="1:8" ht="12.75" customHeight="1">
      <c r="A17" s="43" t="s">
        <v>102</v>
      </c>
      <c r="B17" s="26">
        <f>SUM('01'!B17,'02'!B17,'03'!B17,'04'!B17,'05'!B17,'06'!B17,'07'!B17,'08'!B17,'09'!B17,'10'!B17,'11'!B17,'12'!B17,'13'!B17,'14'!B17,'15'!B17,'16'!B17,'17'!B17,'18'!B17,'19'!B17,'20'!B17,'21'!B17,'class finale'!B17)</f>
        <v>470</v>
      </c>
      <c r="C17" s="43" t="s">
        <v>494</v>
      </c>
      <c r="D17" s="26">
        <f>SUM('01'!D17,'02'!D17,'03'!D17,'04'!D17,'05'!D17,'06'!D17,'07'!D17,'08'!D17,'09'!D17,'10'!D17,'11'!D17,'12'!D17,'13'!D17,'14'!D17,'15'!D17,'16'!D17,'17'!D17,'18'!D17,'19'!D17,'20'!D17,'21'!D17,'class finale'!D17)</f>
        <v>10</v>
      </c>
      <c r="E17" s="43" t="s">
        <v>132</v>
      </c>
      <c r="F17" s="26">
        <f>SUM('01'!F17,'02'!F17,'03'!F17,'04'!F17,'05'!F17,'06'!F17,'07'!F17,'08'!F17,'09'!F17,'10'!F17,'11'!F17,'12'!F17,'13'!F17,'14'!F17,'15'!F17,'16'!F17,'17'!F17,'18'!F17,'19'!F17,'20'!F17,'21'!F17,'class finale'!F17)</f>
        <v>5</v>
      </c>
      <c r="G17" s="24"/>
      <c r="H17" s="26">
        <f>SUM('01'!H17,'02'!H17,'03'!H17,'04'!H17,'05'!H17,'06'!H17,'07'!H17,'08'!H17,'09'!H17,'10'!H17,'11'!H17,'12'!H17,'13'!H17,'14'!H17,'15'!H17,'16'!H17,'17'!H17,'18'!H17,'19'!H17,'20'!H17,'21'!H17,'class finale'!H17)</f>
        <v>0</v>
      </c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4057</v>
      </c>
      <c r="C19" s="7" t="s">
        <v>0</v>
      </c>
      <c r="D19" s="9">
        <f>SUM(D3:D17)</f>
        <v>2863</v>
      </c>
      <c r="E19" s="7" t="s">
        <v>0</v>
      </c>
      <c r="F19" s="9">
        <f>SUM(F3:F17)</f>
        <v>3360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>
        <f>SUM('01'!B22,'02'!B22,'03'!B22,'04'!B22,'05'!B22,'06'!B22,'07'!B22,'08'!B22,'09'!B22,'10'!B22,'11'!B22,'12'!B22,'13'!B22,'14'!B22,'15'!B22,'16'!B22,'17'!B22,'18'!B22,'19'!B22,'20'!B22,'21'!B22,'class finale'!B22)</f>
        <v>236</v>
      </c>
      <c r="C22" s="43" t="s">
        <v>485</v>
      </c>
      <c r="D22" s="26">
        <f>SUM('01'!D22,'02'!D22,'03'!D22,'04'!D22,'05'!D22,'06'!D22,'07'!D22,'08'!D22,'09'!D22,'10'!D22,'11'!D22,'12'!D22,'13'!D22,'14'!D22,'15'!D22,'16'!D22,'17'!D22,'18'!D22,'19'!D22,'20'!D22,'21'!D22,'class finale'!D22)</f>
        <v>0</v>
      </c>
      <c r="E22" s="24"/>
      <c r="F22" s="26"/>
      <c r="G22" s="24"/>
      <c r="H22" s="26">
        <f>SUM('01'!H22,'02'!H22,'03'!H22,'04'!H22,'05'!H22,'06'!H22,'07'!H22,'08'!H22,'09'!H22,'10'!H22,'11'!H22,'12'!H22,'13'!H22,'14'!H22,'15'!H22,'16'!H22,'17'!H22,'18'!H22,'19'!H22,'20'!H22,'21'!H22,'class finale'!H22)</f>
        <v>0</v>
      </c>
    </row>
    <row r="23" spans="1:8" ht="12.75" customHeight="1">
      <c r="A23" s="43" t="s">
        <v>506</v>
      </c>
      <c r="B23" s="26">
        <f>SUM('01'!B23,'02'!B23,'03'!B23,'04'!B23,'05'!B23,'06'!B23,'07'!B23,'08'!B23,'09'!B23,'10'!B23,'11'!B23,'12'!B23,'13'!B23,'14'!B23,'15'!B23,'16'!B23,'17'!B23,'18'!B23,'19'!B23,'20'!B23,'21'!B23,'class finale'!B23)</f>
        <v>106</v>
      </c>
      <c r="C23" s="43" t="s">
        <v>487</v>
      </c>
      <c r="D23" s="26">
        <f>SUM('01'!D23,'02'!D23,'03'!D23,'04'!D23,'05'!D23,'06'!D23,'07'!D23,'08'!D23,'09'!D23,'10'!D23,'11'!D23,'12'!D23,'13'!D23,'14'!D23,'15'!D23,'16'!D23,'17'!D23,'18'!D23,'19'!D23,'20'!D23,'21'!D23,'class finale'!D23)</f>
        <v>516</v>
      </c>
      <c r="E23" s="24"/>
      <c r="F23" s="26"/>
      <c r="G23" s="24"/>
      <c r="H23" s="26">
        <f>SUM('01'!H23,'02'!H23,'03'!H23,'04'!H23,'05'!H23,'06'!H23,'07'!H23,'08'!H23,'09'!H23,'10'!H23,'11'!H23,'12'!H23,'13'!H23,'14'!H23,'15'!H23,'16'!H23,'17'!H23,'18'!H23,'19'!H23,'20'!H23,'21'!H23,'class finale'!H23)</f>
        <v>0</v>
      </c>
    </row>
    <row r="24" spans="1:8" ht="12.75" customHeight="1">
      <c r="A24" s="43" t="s">
        <v>124</v>
      </c>
      <c r="B24" s="26">
        <f>SUM('01'!B24,'02'!B24,'03'!B24,'04'!B24,'05'!B24,'06'!B24,'07'!B24,'08'!B24,'09'!B24,'10'!B24,'11'!B24,'12'!B24,'13'!B24,'14'!B24,'15'!B24,'16'!B24,'17'!B24,'18'!B24,'19'!B24,'20'!B24,'21'!B24,'class finale'!B24)</f>
        <v>504</v>
      </c>
      <c r="C24" s="43" t="s">
        <v>111</v>
      </c>
      <c r="D24" s="26">
        <f>SUM('01'!D24,'02'!D24,'03'!D24,'04'!D24,'05'!D24,'06'!D24,'07'!D24,'08'!D24,'09'!D24,'10'!D24,'11'!D24,'12'!D24,'13'!D24,'14'!D24,'15'!D24,'16'!D24,'17'!D24,'18'!D24,'19'!D24,'20'!D24,'21'!D24,'class finale'!D24)</f>
        <v>283</v>
      </c>
      <c r="E24" s="24"/>
      <c r="F24" s="26"/>
      <c r="G24" s="24"/>
      <c r="H24" s="26">
        <f>SUM('01'!H24,'02'!H24,'03'!H24,'04'!H24,'05'!H24,'06'!H24,'07'!H24,'08'!H24,'09'!H24,'10'!H24,'11'!H24,'12'!H24,'13'!H24,'14'!H24,'15'!H24,'16'!H24,'17'!H24,'18'!H24,'19'!H24,'20'!H24,'21'!H24,'class finale'!H24)</f>
        <v>0</v>
      </c>
    </row>
    <row r="25" spans="1:8" ht="12.75" customHeight="1">
      <c r="A25" s="43" t="s">
        <v>507</v>
      </c>
      <c r="B25" s="26">
        <f>SUM('01'!B25,'02'!B25,'03'!B25,'04'!B25,'05'!B25,'06'!B25,'07'!B25,'08'!B25,'09'!B25,'10'!B25,'11'!B25,'12'!B25,'13'!B25,'14'!B25,'15'!B25,'16'!B25,'17'!B25,'18'!B25,'19'!B25,'20'!B25,'21'!B25,'class finale'!B25)</f>
        <v>272</v>
      </c>
      <c r="C25" s="43" t="s">
        <v>484</v>
      </c>
      <c r="D25" s="26">
        <f>SUM('01'!D25,'02'!D25,'03'!D25,'04'!D25,'05'!D25,'06'!D25,'07'!D25,'08'!D25,'09'!D25,'10'!D25,'11'!D25,'12'!D25,'13'!D25,'14'!D25,'15'!D25,'16'!D25,'17'!D25,'18'!D25,'19'!D25,'20'!D25,'21'!D25,'class finale'!D25)</f>
        <v>453</v>
      </c>
      <c r="E25" s="24"/>
      <c r="F25" s="26"/>
      <c r="G25" s="24"/>
      <c r="H25" s="26">
        <f>SUM('01'!H25,'02'!H25,'03'!H25,'04'!H25,'05'!H25,'06'!H25,'07'!H25,'08'!H25,'09'!H25,'10'!H25,'11'!H25,'12'!H25,'13'!H25,'14'!H25,'15'!H25,'16'!H25,'17'!H25,'18'!H25,'19'!H25,'20'!H25,'21'!H25,'class finale'!H25)</f>
        <v>0</v>
      </c>
    </row>
    <row r="26" spans="1:8" ht="12.75" customHeight="1">
      <c r="A26" s="43" t="s">
        <v>511</v>
      </c>
      <c r="B26" s="26">
        <f>SUM('01'!B26,'02'!B26,'03'!B26,'04'!B26,'05'!B26,'06'!B26,'07'!B26,'08'!B26,'09'!B26,'10'!B26,'11'!B26,'12'!B26,'13'!B26,'14'!B26,'15'!B26,'16'!B26,'17'!B26,'18'!B26,'19'!B26,'20'!B26,'21'!B26,'class finale'!B26)</f>
        <v>178</v>
      </c>
      <c r="C26" s="43" t="s">
        <v>486</v>
      </c>
      <c r="D26" s="26">
        <f>SUM('01'!D26,'02'!D26,'03'!D26,'04'!D26,'05'!D26,'06'!D26,'07'!D26,'08'!D26,'09'!D26,'10'!D26,'11'!D26,'12'!D26,'13'!D26,'14'!D26,'15'!D26,'16'!D26,'17'!D26,'18'!D26,'19'!D26,'20'!D26,'21'!D26,'class finale'!D26)</f>
        <v>203</v>
      </c>
      <c r="E26" s="24"/>
      <c r="F26" s="26"/>
      <c r="G26" s="24"/>
      <c r="H26" s="26">
        <f>SUM('01'!H26,'02'!H26,'03'!H26,'04'!H26,'05'!H26,'06'!H26,'07'!H26,'08'!H26,'09'!H26,'10'!H26,'11'!H26,'12'!H26,'13'!H26,'14'!H26,'15'!H26,'16'!H26,'17'!H26,'18'!H26,'19'!H26,'20'!H26,'21'!H26,'class finale'!H26)</f>
        <v>0</v>
      </c>
    </row>
    <row r="27" spans="1:8" ht="12.75" customHeight="1">
      <c r="A27" s="43" t="s">
        <v>505</v>
      </c>
      <c r="B27" s="26">
        <f>SUM('01'!B27,'02'!B27,'03'!B27,'04'!B27,'05'!B27,'06'!B27,'07'!B27,'08'!B27,'09'!B27,'10'!B27,'11'!B27,'12'!B27,'13'!B27,'14'!B27,'15'!B27,'16'!B27,'17'!B27,'18'!B27,'19'!B27,'20'!B27,'21'!B27,'class finale'!B27)</f>
        <v>100</v>
      </c>
      <c r="C27" s="43" t="s">
        <v>120</v>
      </c>
      <c r="D27" s="26">
        <f>SUM('01'!D27,'02'!D27,'03'!D27,'04'!D27,'05'!D27,'06'!D27,'07'!D27,'08'!D27,'09'!D27,'10'!D27,'11'!D27,'12'!D27,'13'!D27,'14'!D27,'15'!D27,'16'!D27,'17'!D27,'18'!D27,'19'!D27,'20'!D27,'21'!D27,'class finale'!D27)</f>
        <v>131</v>
      </c>
      <c r="E27" s="24"/>
      <c r="F27" s="26"/>
      <c r="G27" s="24"/>
      <c r="H27" s="26">
        <f>SUM('01'!H27,'02'!H27,'03'!H27,'04'!H27,'05'!H27,'06'!H27,'07'!H27,'08'!H27,'09'!H27,'10'!H27,'11'!H27,'12'!H27,'13'!H27,'14'!H27,'15'!H27,'16'!H27,'17'!H27,'18'!H27,'19'!H27,'20'!H27,'21'!H27,'class finale'!H27)</f>
        <v>0</v>
      </c>
    </row>
    <row r="28" spans="1:8" ht="12.75" customHeight="1">
      <c r="A28" s="43" t="s">
        <v>508</v>
      </c>
      <c r="B28" s="26">
        <f>SUM('01'!B28,'02'!B28,'03'!B28,'04'!B28,'05'!B28,'06'!B28,'07'!B28,'08'!B28,'09'!B28,'10'!B28,'11'!B28,'12'!B28,'13'!B28,'14'!B28,'15'!B28,'16'!B28,'17'!B28,'18'!B28,'19'!B28,'20'!B28,'21'!B28,'class finale'!B28)</f>
        <v>246</v>
      </c>
      <c r="C28" s="43" t="s">
        <v>125</v>
      </c>
      <c r="D28" s="26">
        <f>SUM('01'!D28,'02'!D28,'03'!D28,'04'!D28,'05'!D28,'06'!D28,'07'!D28,'08'!D28,'09'!D28,'10'!D28,'11'!D28,'12'!D28,'13'!D28,'14'!D28,'15'!D28,'16'!D28,'17'!D28,'18'!D28,'19'!D28,'20'!D28,'21'!D28,'class finale'!D28)</f>
        <v>141</v>
      </c>
      <c r="E28" s="24"/>
      <c r="F28" s="26"/>
      <c r="G28" s="24"/>
      <c r="H28" s="26">
        <f>SUM('01'!H28,'02'!H28,'03'!H28,'04'!H28,'05'!H28,'06'!H28,'07'!H28,'08'!H28,'09'!H28,'10'!H28,'11'!H28,'12'!H28,'13'!H28,'14'!H28,'15'!H28,'16'!H28,'17'!H28,'18'!H28,'19'!H28,'20'!H28,'21'!H28,'class finale'!H28)</f>
        <v>0</v>
      </c>
    </row>
    <row r="29" spans="1:8" ht="12.75" customHeight="1">
      <c r="A29" s="43" t="s">
        <v>131</v>
      </c>
      <c r="B29" s="26">
        <f>SUM('01'!B29,'02'!B29,'03'!B29,'04'!B29,'05'!B29,'06'!B29,'07'!B29,'08'!B29,'09'!B29,'10'!B29,'11'!B29,'12'!B29,'13'!B29,'14'!B29,'15'!B29,'16'!B29,'17'!B29,'18'!B29,'19'!B29,'20'!B29,'21'!B29,'class finale'!B29)</f>
        <v>436</v>
      </c>
      <c r="C29" s="43" t="s">
        <v>129</v>
      </c>
      <c r="D29" s="26">
        <f>SUM('01'!D29,'02'!D29,'03'!D29,'04'!D29,'05'!D29,'06'!D29,'07'!D29,'08'!D29,'09'!D29,'10'!D29,'11'!D29,'12'!D29,'13'!D29,'14'!D29,'15'!D29,'16'!D29,'17'!D29,'18'!D29,'19'!D29,'20'!D29,'21'!D29,'class finale'!D29)</f>
        <v>310</v>
      </c>
      <c r="E29" s="24"/>
      <c r="F29" s="26"/>
      <c r="G29" s="24"/>
      <c r="H29" s="26">
        <f>SUM('01'!H29,'02'!H29,'03'!H29,'04'!H29,'05'!H29,'06'!H29,'07'!H29,'08'!H29,'09'!H29,'10'!H29,'11'!H29,'12'!H29,'13'!H29,'14'!H29,'15'!H29,'16'!H29,'17'!H29,'18'!H29,'19'!H29,'20'!H29,'21'!H29,'class finale'!H29)</f>
        <v>0</v>
      </c>
    </row>
    <row r="30" spans="1:8" ht="12.75" customHeight="1">
      <c r="A30" s="43" t="s">
        <v>504</v>
      </c>
      <c r="B30" s="26">
        <f>SUM('01'!B30,'02'!B30,'03'!B30,'04'!B30,'05'!B30,'06'!B30,'07'!B30,'08'!B30,'09'!B30,'10'!B30,'11'!B30,'12'!B30,'13'!B30,'14'!B30,'15'!B30,'16'!B30,'17'!B30,'18'!B30,'19'!B30,'20'!B30,'21'!B30,'class finale'!B30)</f>
        <v>293</v>
      </c>
      <c r="C30" s="43" t="s">
        <v>490</v>
      </c>
      <c r="D30" s="26">
        <f>SUM('01'!D30,'02'!D30,'03'!D30,'04'!D30,'05'!D30,'06'!D30,'07'!D30,'08'!D30,'09'!D30,'10'!D30,'11'!D30,'12'!D30,'13'!D30,'14'!D30,'15'!D30,'16'!D30,'17'!D30,'18'!D30,'19'!D30,'20'!D30,'21'!D30,'class finale'!D30)</f>
        <v>371</v>
      </c>
      <c r="E30" s="24"/>
      <c r="F30" s="26"/>
      <c r="G30" s="24"/>
      <c r="H30" s="26">
        <f>SUM('01'!H30,'02'!H30,'03'!H30,'04'!H30,'05'!H30,'06'!H30,'07'!H30,'08'!H30,'09'!H30,'10'!H30,'11'!H30,'12'!H30,'13'!H30,'14'!H30,'15'!H30,'16'!H30,'17'!H30,'18'!H30,'19'!H30,'20'!H30,'21'!H30,'class finale'!H30)</f>
        <v>0</v>
      </c>
    </row>
    <row r="31" spans="1:8" ht="12.75" customHeight="1">
      <c r="A31" s="43" t="s">
        <v>503</v>
      </c>
      <c r="B31" s="26">
        <f>SUM('01'!B31,'02'!B31,'03'!B31,'04'!B31,'05'!B31,'06'!B31,'07'!B31,'08'!B31,'09'!B31,'10'!B31,'11'!B31,'12'!B31,'13'!B31,'14'!B31,'15'!B31,'16'!B31,'17'!B31,'18'!B31,'19'!B31,'20'!B31,'21'!B31,'class finale'!B31)</f>
        <v>470</v>
      </c>
      <c r="C31" s="43" t="s">
        <v>489</v>
      </c>
      <c r="D31" s="26">
        <f>SUM('01'!D31,'02'!D31,'03'!D31,'04'!D31,'05'!D31,'06'!D31,'07'!D31,'08'!D31,'09'!D31,'10'!D31,'11'!D31,'12'!D31,'13'!D31,'14'!D31,'15'!D31,'16'!D31,'17'!D31,'18'!D31,'19'!D31,'20'!D31,'21'!D31,'class finale'!D31)</f>
        <v>127</v>
      </c>
      <c r="E31" s="24"/>
      <c r="F31" s="26"/>
      <c r="G31" s="24"/>
      <c r="H31" s="26">
        <f>SUM('01'!H31,'02'!H31,'03'!H31,'04'!H31,'05'!H31,'06'!H31,'07'!H31,'08'!H31,'09'!H31,'10'!H31,'11'!H31,'12'!H31,'13'!H31,'14'!H31,'15'!H31,'16'!H31,'17'!H31,'18'!H31,'19'!H31,'20'!H31,'21'!H31,'class finale'!H31)</f>
        <v>0</v>
      </c>
    </row>
    <row r="32" spans="1:8" ht="12.75" customHeight="1">
      <c r="A32" s="43" t="s">
        <v>114</v>
      </c>
      <c r="B32" s="26">
        <f>SUM('01'!B32,'02'!B32,'03'!B32,'04'!B32,'05'!B32,'06'!B32,'07'!B32,'08'!B32,'09'!B32,'10'!B32,'11'!B32,'12'!B32,'13'!B32,'14'!B32,'15'!B32,'16'!B32,'17'!B32,'18'!B32,'19'!B32,'20'!B32,'21'!B32,'class finale'!B32)</f>
        <v>148</v>
      </c>
      <c r="C32" s="43" t="s">
        <v>488</v>
      </c>
      <c r="D32" s="26">
        <f>SUM('01'!D32,'02'!D32,'03'!D32,'04'!D32,'05'!D32,'06'!D32,'07'!D32,'08'!D32,'09'!D32,'10'!D32,'11'!D32,'12'!D32,'13'!D32,'14'!D32,'15'!D32,'16'!D32,'17'!D32,'18'!D32,'19'!D32,'20'!D32,'21'!D32,'class finale'!D32)</f>
        <v>63</v>
      </c>
      <c r="E32" s="24"/>
      <c r="F32" s="26"/>
      <c r="G32" s="24"/>
      <c r="H32" s="26">
        <f>SUM('01'!H32,'02'!H32,'03'!H32,'04'!H32,'05'!H32,'06'!H32,'07'!H32,'08'!H32,'09'!H32,'10'!H32,'11'!H32,'12'!H32,'13'!H32,'14'!H32,'15'!H32,'16'!H32,'17'!H32,'18'!H32,'19'!H32,'20'!H32,'21'!H32,'class finale'!H32)</f>
        <v>0</v>
      </c>
    </row>
    <row r="33" spans="1:8" ht="12.75" customHeight="1">
      <c r="A33" s="43" t="s">
        <v>509</v>
      </c>
      <c r="B33" s="26">
        <f>SUM('01'!B33,'02'!B33,'03'!B33,'04'!B33,'05'!B33,'06'!B33,'07'!B33,'08'!B33,'09'!B33,'10'!B33,'11'!B33,'12'!B33,'13'!B33,'14'!B33,'15'!B33,'16'!B33,'17'!B33,'18'!B33,'19'!B33,'20'!B33,'21'!B33,'class finale'!B33)</f>
        <v>34</v>
      </c>
      <c r="C33" s="43" t="s">
        <v>292</v>
      </c>
      <c r="D33" s="26">
        <f>SUM('01'!D33,'02'!D33,'03'!D33,'04'!D33,'05'!D33,'06'!D33,'07'!D33,'08'!D33,'09'!D33,'10'!D33,'11'!D33,'12'!D33,'13'!D33,'14'!D33,'15'!D33,'16'!D33,'17'!D33,'18'!D33,'19'!D33,'20'!D33,'21'!D33,'class finale'!D33)</f>
        <v>469</v>
      </c>
      <c r="E33" s="24"/>
      <c r="F33" s="26"/>
      <c r="G33" s="24"/>
      <c r="H33" s="26">
        <f>SUM('01'!H33,'02'!H33,'03'!H33,'04'!H33,'05'!H33,'06'!H33,'07'!H33,'08'!H33,'09'!H33,'10'!H33,'11'!H33,'12'!H33,'13'!H33,'14'!H33,'15'!H33,'16'!H33,'17'!H33,'18'!H33,'19'!H33,'20'!H33,'21'!H33,'class finale'!H33)</f>
        <v>0</v>
      </c>
    </row>
    <row r="34" spans="1:8" s="25" customFormat="1" ht="7.5" customHeight="1">
      <c r="A34" s="19"/>
      <c r="B34" s="26"/>
      <c r="C34" s="19"/>
      <c r="D34" s="26"/>
      <c r="E34" s="19"/>
      <c r="F34" s="26"/>
      <c r="G34" s="19"/>
      <c r="H34" s="26"/>
    </row>
    <row r="35" spans="1:8" ht="12.75" customHeight="1">
      <c r="A35" s="43" t="s">
        <v>113</v>
      </c>
      <c r="B35" s="26">
        <f>SUM('01'!B35,'02'!B35,'03'!B35,'04'!B35,'05'!B35,'06'!B35,'07'!B35,'08'!B35,'09'!B35,'10'!B35,'11'!B35,'12'!B35,'13'!B35,'14'!B35,'15'!B35,'16'!B35,'17'!B35,'18'!B35,'19'!B35,'20'!B35,'21'!B35,'class finale'!B35)</f>
        <v>40</v>
      </c>
      <c r="C35" s="43" t="s">
        <v>116</v>
      </c>
      <c r="D35" s="26">
        <f>SUM('01'!D35,'02'!D35,'03'!D35,'04'!D35,'05'!D35,'06'!D35,'07'!D35,'08'!D35,'09'!D35,'10'!D35,'11'!D35,'12'!D35,'13'!D35,'14'!D35,'15'!D35,'16'!D35,'17'!D35,'18'!D35,'19'!D35,'20'!D35,'21'!D35,'class finale'!D35)</f>
        <v>145</v>
      </c>
      <c r="E35" s="24"/>
      <c r="F35" s="26"/>
      <c r="G35" s="24"/>
      <c r="H35" s="26">
        <f>SUM('01'!H35,'02'!H35,'03'!H35,'04'!H35,'05'!H35,'06'!H35,'07'!H35,'08'!H35,'09'!H35,'10'!H35,'11'!H35,'12'!H35,'13'!H35,'14'!H35,'15'!H35,'16'!H35,'17'!H35,'18'!H35,'19'!H35,'20'!H35,'21'!H35,'class finale'!H35)</f>
        <v>0</v>
      </c>
    </row>
    <row r="36" spans="1:8" ht="12.75" customHeight="1">
      <c r="A36" s="43" t="s">
        <v>512</v>
      </c>
      <c r="B36" s="26">
        <f>SUM('01'!B36,'02'!B36,'03'!B36,'04'!B36,'05'!B36,'06'!B36,'07'!B36,'08'!B36,'09'!B36,'10'!B36,'11'!B36,'12'!B36,'13'!B36,'14'!B36,'15'!B36,'16'!B36,'17'!B36,'18'!B36,'19'!B36,'20'!B36,'21'!B36,'class finale'!B36)</f>
        <v>20</v>
      </c>
      <c r="C36" s="43" t="s">
        <v>106</v>
      </c>
      <c r="D36" s="26">
        <f>SUM('01'!D36,'02'!D36,'03'!D36,'04'!D36,'05'!D36,'06'!D36,'07'!D36,'08'!D36,'09'!D36,'10'!D36,'11'!D36,'12'!D36,'13'!D36,'14'!D36,'15'!D36,'16'!D36,'17'!D36,'18'!D36,'19'!D36,'20'!D36,'21'!D36,'class finale'!D36)</f>
        <v>130</v>
      </c>
      <c r="E36" s="24"/>
      <c r="F36" s="26"/>
      <c r="G36" s="24"/>
      <c r="H36" s="26">
        <f>SUM('01'!H36,'02'!H36,'03'!H36,'04'!H36,'05'!H36,'06'!H36,'07'!H36,'08'!H36,'09'!H36,'10'!H36,'11'!H36,'12'!H36,'13'!H36,'14'!H36,'15'!H36,'16'!H36,'17'!H36,'18'!H36,'19'!H36,'20'!H36,'21'!H36,'class finale'!H36)</f>
        <v>0</v>
      </c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3083</v>
      </c>
      <c r="C38" s="7" t="s">
        <v>0</v>
      </c>
      <c r="D38" s="9">
        <f>SUM(D22:D36)</f>
        <v>3342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53"/>
      <c r="F42" s="53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FANTATOUR2021: PUNTI TOTALI&amp;R&amp;G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5">
    <tabColor indexed="13"/>
    <pageSetUpPr fitToPage="1"/>
  </sheetPr>
  <dimension ref="A1:O131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23" customWidth="1"/>
    <col min="3" max="3" width="34.7109375" style="3" customWidth="1"/>
    <col min="4" max="4" width="10.7109375" style="2" customWidth="1"/>
    <col min="5" max="11" width="9.140625" style="1" customWidth="1"/>
    <col min="12" max="15" width="9.140625" style="15" customWidth="1"/>
    <col min="16" max="16384" width="9.140625" style="1" customWidth="1"/>
  </cols>
  <sheetData>
    <row r="1" spans="1:4" ht="12.75">
      <c r="A1" s="54" t="s">
        <v>140</v>
      </c>
      <c r="B1" s="54"/>
      <c r="C1" s="54"/>
      <c r="D1" s="54"/>
    </row>
    <row r="2" spans="1:4" ht="12.75">
      <c r="A2" s="54"/>
      <c r="B2" s="54"/>
      <c r="C2" s="54"/>
      <c r="D2" s="54"/>
    </row>
    <row r="3" spans="1:4" ht="12.75">
      <c r="A3" s="3" t="s">
        <v>2</v>
      </c>
      <c r="B3" s="23" t="s">
        <v>525</v>
      </c>
      <c r="C3" s="21" t="s">
        <v>74</v>
      </c>
      <c r="D3" s="20">
        <f>TOTALI!B19</f>
        <v>4057</v>
      </c>
    </row>
    <row r="4" spans="1:4" ht="12.75">
      <c r="A4" s="3" t="s">
        <v>3</v>
      </c>
      <c r="B4" s="22" t="s">
        <v>527</v>
      </c>
      <c r="C4" s="21" t="s">
        <v>1</v>
      </c>
      <c r="D4" s="20">
        <f>TOTALI!F19</f>
        <v>3360</v>
      </c>
    </row>
    <row r="5" spans="1:4" ht="12.75">
      <c r="A5" s="3" t="s">
        <v>4</v>
      </c>
      <c r="B5" s="23" t="s">
        <v>529</v>
      </c>
      <c r="C5" s="3" t="s">
        <v>134</v>
      </c>
      <c r="D5" s="2">
        <f>TOTALI!D38</f>
        <v>3342</v>
      </c>
    </row>
    <row r="6" spans="1:4" ht="12.75">
      <c r="A6" s="3" t="s">
        <v>5</v>
      </c>
      <c r="B6" s="22" t="s">
        <v>528</v>
      </c>
      <c r="C6" s="21" t="s">
        <v>99</v>
      </c>
      <c r="D6" s="20">
        <f>TOTALI!B38</f>
        <v>3083</v>
      </c>
    </row>
    <row r="7" spans="1:4" ht="12.75">
      <c r="A7" s="3" t="s">
        <v>6</v>
      </c>
      <c r="B7" s="1" t="s">
        <v>526</v>
      </c>
      <c r="C7" s="3" t="s">
        <v>143</v>
      </c>
      <c r="D7" s="20">
        <f>TOTALI!D19</f>
        <v>2863</v>
      </c>
    </row>
    <row r="8" spans="1:4" ht="12.75">
      <c r="A8" s="3" t="s">
        <v>7</v>
      </c>
      <c r="B8" s="22"/>
      <c r="D8" s="20"/>
    </row>
    <row r="9" spans="1:4" ht="12.75">
      <c r="A9" s="3" t="s">
        <v>8</v>
      </c>
      <c r="B9" s="22"/>
      <c r="C9" s="21"/>
      <c r="D9" s="20"/>
    </row>
    <row r="10" spans="1:4" ht="12.75">
      <c r="A10" s="3" t="s">
        <v>9</v>
      </c>
      <c r="D10" s="20"/>
    </row>
    <row r="13" spans="1:4" ht="12.75">
      <c r="A13" s="58" t="s">
        <v>141</v>
      </c>
      <c r="B13" s="58"/>
      <c r="C13" s="58"/>
      <c r="D13" s="58"/>
    </row>
    <row r="14" spans="1:4" ht="12.75">
      <c r="A14" s="58"/>
      <c r="B14" s="58"/>
      <c r="C14" s="58"/>
      <c r="D14" s="58"/>
    </row>
    <row r="15" spans="1:4" ht="12.75">
      <c r="A15" s="3" t="s">
        <v>2</v>
      </c>
      <c r="B15" s="27" t="s">
        <v>102</v>
      </c>
      <c r="C15" s="3" t="s">
        <v>525</v>
      </c>
      <c r="D15" s="2">
        <f>TOTALI!B17</f>
        <v>470</v>
      </c>
    </row>
    <row r="16" spans="1:4" ht="12.75">
      <c r="A16" s="3" t="s">
        <v>3</v>
      </c>
      <c r="B16" s="27" t="s">
        <v>116</v>
      </c>
      <c r="C16" s="21" t="s">
        <v>529</v>
      </c>
      <c r="D16" s="2">
        <f>TOTALI!D35</f>
        <v>145</v>
      </c>
    </row>
    <row r="17" spans="1:4" ht="12.75">
      <c r="A17" s="3" t="s">
        <v>4</v>
      </c>
      <c r="B17" s="27" t="s">
        <v>106</v>
      </c>
      <c r="C17" s="3" t="s">
        <v>529</v>
      </c>
      <c r="D17" s="2">
        <f>TOTALI!D36</f>
        <v>130</v>
      </c>
    </row>
    <row r="18" spans="1:4" ht="12.75">
      <c r="A18" s="3" t="s">
        <v>5</v>
      </c>
      <c r="B18" s="27" t="s">
        <v>425</v>
      </c>
      <c r="C18" s="21" t="s">
        <v>526</v>
      </c>
      <c r="D18" s="2">
        <f>TOTALI!D16</f>
        <v>95</v>
      </c>
    </row>
    <row r="19" spans="1:15" ht="12.75">
      <c r="A19" s="3" t="s">
        <v>6</v>
      </c>
      <c r="B19" s="27" t="s">
        <v>104</v>
      </c>
      <c r="C19" s="3" t="s">
        <v>525</v>
      </c>
      <c r="D19" s="2">
        <f>TOTALI!B16</f>
        <v>50</v>
      </c>
      <c r="L19" s="27"/>
      <c r="M19" s="27"/>
      <c r="N19" s="27"/>
      <c r="O19" s="27"/>
    </row>
    <row r="20" spans="1:15" ht="12.75">
      <c r="A20" s="3" t="s">
        <v>7</v>
      </c>
      <c r="B20" s="27" t="s">
        <v>113</v>
      </c>
      <c r="C20" s="3" t="s">
        <v>528</v>
      </c>
      <c r="D20" s="2">
        <f>TOTALI!B35</f>
        <v>40</v>
      </c>
      <c r="L20" s="27"/>
      <c r="M20" s="27"/>
      <c r="N20" s="27"/>
      <c r="O20" s="27"/>
    </row>
    <row r="21" spans="1:4" ht="12.75">
      <c r="A21" s="3" t="s">
        <v>8</v>
      </c>
      <c r="B21" s="27" t="s">
        <v>110</v>
      </c>
      <c r="C21" s="21" t="s">
        <v>527</v>
      </c>
      <c r="D21" s="2">
        <f>TOTALI!F16</f>
        <v>35</v>
      </c>
    </row>
    <row r="22" spans="1:4" ht="12.75">
      <c r="A22" s="3" t="s">
        <v>9</v>
      </c>
      <c r="B22" s="27" t="s">
        <v>512</v>
      </c>
      <c r="C22" s="3" t="s">
        <v>528</v>
      </c>
      <c r="D22" s="2">
        <f>TOTALI!B36</f>
        <v>20</v>
      </c>
    </row>
    <row r="23" spans="1:4" ht="12.75">
      <c r="A23" s="3" t="s">
        <v>10</v>
      </c>
      <c r="B23" s="27" t="s">
        <v>494</v>
      </c>
      <c r="C23" s="21" t="s">
        <v>526</v>
      </c>
      <c r="D23" s="2">
        <f>TOTALI!D17</f>
        <v>10</v>
      </c>
    </row>
    <row r="24" spans="1:4" ht="12.75">
      <c r="A24" s="3" t="s">
        <v>11</v>
      </c>
      <c r="B24" s="27" t="s">
        <v>132</v>
      </c>
      <c r="C24" s="3" t="s">
        <v>527</v>
      </c>
      <c r="D24" s="2">
        <f>TOTALI!F17</f>
        <v>5</v>
      </c>
    </row>
    <row r="25" spans="1:3" ht="12.75">
      <c r="A25" s="3" t="s">
        <v>12</v>
      </c>
      <c r="B25" s="27"/>
      <c r="C25" s="21"/>
    </row>
    <row r="26" spans="1:3" ht="12.75">
      <c r="A26" s="3" t="s">
        <v>13</v>
      </c>
      <c r="B26" s="27"/>
      <c r="C26" s="21"/>
    </row>
    <row r="27" spans="1:3" ht="12.75">
      <c r="A27" s="3" t="s">
        <v>14</v>
      </c>
      <c r="B27" s="27"/>
      <c r="C27" s="21"/>
    </row>
    <row r="28" spans="1:3" ht="12.75">
      <c r="A28" s="3" t="s">
        <v>15</v>
      </c>
      <c r="B28" s="27"/>
      <c r="C28" s="21"/>
    </row>
    <row r="29" spans="1:2" ht="12.75">
      <c r="A29" s="3" t="s">
        <v>16</v>
      </c>
      <c r="B29" s="27"/>
    </row>
    <row r="30" spans="1:3" ht="12.75">
      <c r="A30" s="3" t="s">
        <v>17</v>
      </c>
      <c r="B30" s="27"/>
      <c r="C30" s="21"/>
    </row>
    <row r="31" spans="2:3" ht="12.75">
      <c r="B31" s="27"/>
      <c r="C31" s="21"/>
    </row>
    <row r="34" spans="1:4" ht="12.75">
      <c r="A34" s="55" t="s">
        <v>142</v>
      </c>
      <c r="B34" s="49"/>
      <c r="C34" s="56"/>
      <c r="D34" s="57"/>
    </row>
    <row r="35" spans="1:4" ht="12.75">
      <c r="A35" s="55"/>
      <c r="B35" s="49"/>
      <c r="C35" s="56"/>
      <c r="D35" s="57"/>
    </row>
    <row r="36" spans="1:4" ht="12.75">
      <c r="A36" s="3" t="s">
        <v>2</v>
      </c>
      <c r="B36" s="27" t="s">
        <v>103</v>
      </c>
      <c r="C36" s="21" t="s">
        <v>526</v>
      </c>
      <c r="D36" s="2">
        <f>TOTALI!D14</f>
        <v>1298</v>
      </c>
    </row>
    <row r="37" spans="1:4" ht="12.75">
      <c r="A37" s="3" t="s">
        <v>3</v>
      </c>
      <c r="B37" s="27" t="s">
        <v>477</v>
      </c>
      <c r="C37" s="3" t="s">
        <v>525</v>
      </c>
      <c r="D37" s="2">
        <f>TOTALI!B9</f>
        <v>1252</v>
      </c>
    </row>
    <row r="38" spans="1:4" ht="12.75">
      <c r="A38" s="3" t="s">
        <v>4</v>
      </c>
      <c r="B38" s="27" t="s">
        <v>127</v>
      </c>
      <c r="C38" s="21" t="s">
        <v>527</v>
      </c>
      <c r="D38" s="2">
        <f>TOTALI!F13</f>
        <v>1074</v>
      </c>
    </row>
    <row r="39" spans="1:4" ht="12.75">
      <c r="A39" s="3" t="s">
        <v>5</v>
      </c>
      <c r="B39" s="27" t="s">
        <v>138</v>
      </c>
      <c r="C39" s="3" t="s">
        <v>525</v>
      </c>
      <c r="D39" s="2">
        <f>TOTALI!B14</f>
        <v>583</v>
      </c>
    </row>
    <row r="40" spans="1:4" ht="12.75">
      <c r="A40" s="3" t="s">
        <v>6</v>
      </c>
      <c r="B40" s="27" t="s">
        <v>487</v>
      </c>
      <c r="C40" s="3" t="s">
        <v>529</v>
      </c>
      <c r="D40" s="2">
        <f>TOTALI!D23</f>
        <v>516</v>
      </c>
    </row>
    <row r="41" spans="1:4" ht="12.75">
      <c r="A41" s="3" t="s">
        <v>7</v>
      </c>
      <c r="B41" s="27" t="s">
        <v>124</v>
      </c>
      <c r="C41" s="21" t="s">
        <v>528</v>
      </c>
      <c r="D41" s="2">
        <f>TOTALI!B24</f>
        <v>504</v>
      </c>
    </row>
    <row r="42" spans="1:4" ht="12.75">
      <c r="A42" s="3" t="s">
        <v>8</v>
      </c>
      <c r="B42" s="27" t="s">
        <v>503</v>
      </c>
      <c r="C42" s="21" t="s">
        <v>528</v>
      </c>
      <c r="D42" s="2">
        <f>TOTALI!B31</f>
        <v>470</v>
      </c>
    </row>
    <row r="43" spans="1:4" ht="12.75">
      <c r="A43" s="3" t="s">
        <v>9</v>
      </c>
      <c r="B43" s="27" t="s">
        <v>292</v>
      </c>
      <c r="C43" s="3" t="s">
        <v>529</v>
      </c>
      <c r="D43" s="2">
        <f>TOTALI!D33</f>
        <v>469</v>
      </c>
    </row>
    <row r="44" spans="1:4" ht="12.75">
      <c r="A44" s="3" t="s">
        <v>10</v>
      </c>
      <c r="B44" s="27" t="s">
        <v>484</v>
      </c>
      <c r="C44" s="3" t="s">
        <v>529</v>
      </c>
      <c r="D44" s="2">
        <f>TOTALI!D25</f>
        <v>453</v>
      </c>
    </row>
    <row r="45" spans="1:4" ht="12.75">
      <c r="A45" s="3" t="s">
        <v>11</v>
      </c>
      <c r="B45" s="27" t="s">
        <v>499</v>
      </c>
      <c r="C45" s="21" t="s">
        <v>527</v>
      </c>
      <c r="D45" s="2">
        <f>TOTALI!F4</f>
        <v>448</v>
      </c>
    </row>
    <row r="46" spans="1:4" ht="12.75">
      <c r="A46" s="3" t="s">
        <v>12</v>
      </c>
      <c r="B46" s="27" t="s">
        <v>131</v>
      </c>
      <c r="C46" s="21" t="s">
        <v>528</v>
      </c>
      <c r="D46" s="2">
        <f>TOTALI!B29</f>
        <v>436</v>
      </c>
    </row>
    <row r="47" spans="1:4" ht="12.75">
      <c r="A47" s="3" t="s">
        <v>13</v>
      </c>
      <c r="B47" s="27" t="s">
        <v>495</v>
      </c>
      <c r="C47" s="21" t="s">
        <v>527</v>
      </c>
      <c r="D47" s="2">
        <f>TOTALI!F12</f>
        <v>385</v>
      </c>
    </row>
    <row r="48" spans="1:4" ht="12.75">
      <c r="A48" s="3" t="s">
        <v>14</v>
      </c>
      <c r="B48" s="27" t="s">
        <v>490</v>
      </c>
      <c r="C48" s="3" t="s">
        <v>529</v>
      </c>
      <c r="D48" s="2">
        <f>TOTALI!D30</f>
        <v>371</v>
      </c>
    </row>
    <row r="49" spans="1:4" ht="12.75">
      <c r="A49" s="3" t="s">
        <v>15</v>
      </c>
      <c r="B49" s="27" t="s">
        <v>129</v>
      </c>
      <c r="C49" s="3" t="s">
        <v>529</v>
      </c>
      <c r="D49" s="2">
        <f>TOTALI!D29</f>
        <v>310</v>
      </c>
    </row>
    <row r="50" spans="1:4" ht="12.75">
      <c r="A50" s="3" t="s">
        <v>16</v>
      </c>
      <c r="B50" s="27" t="s">
        <v>128</v>
      </c>
      <c r="C50" s="21" t="s">
        <v>526</v>
      </c>
      <c r="D50" s="2">
        <f>TOTALI!D12</f>
        <v>299</v>
      </c>
    </row>
    <row r="51" spans="1:4" ht="12.75">
      <c r="A51" s="3" t="s">
        <v>17</v>
      </c>
      <c r="B51" s="27" t="s">
        <v>504</v>
      </c>
      <c r="C51" s="21" t="s">
        <v>528</v>
      </c>
      <c r="D51" s="2">
        <f>TOTALI!B30</f>
        <v>293</v>
      </c>
    </row>
    <row r="52" spans="1:4" ht="12.75">
      <c r="A52" s="3" t="s">
        <v>18</v>
      </c>
      <c r="B52" s="27" t="s">
        <v>111</v>
      </c>
      <c r="C52" s="3" t="s">
        <v>529</v>
      </c>
      <c r="D52" s="2">
        <f>TOTALI!D24</f>
        <v>283</v>
      </c>
    </row>
    <row r="53" spans="1:4" ht="12.75">
      <c r="A53" s="3" t="s">
        <v>19</v>
      </c>
      <c r="B53" s="27" t="s">
        <v>123</v>
      </c>
      <c r="C53" s="3" t="s">
        <v>525</v>
      </c>
      <c r="D53" s="2">
        <f>TOTALI!B7</f>
        <v>279</v>
      </c>
    </row>
    <row r="54" spans="1:4" ht="12.75">
      <c r="A54" s="3" t="s">
        <v>20</v>
      </c>
      <c r="B54" s="27" t="s">
        <v>507</v>
      </c>
      <c r="C54" s="21" t="s">
        <v>528</v>
      </c>
      <c r="D54" s="2">
        <f>TOTALI!B25</f>
        <v>272</v>
      </c>
    </row>
    <row r="55" spans="1:4" ht="12.75">
      <c r="A55" s="3" t="s">
        <v>21</v>
      </c>
      <c r="B55" s="27" t="s">
        <v>130</v>
      </c>
      <c r="C55" s="3" t="s">
        <v>525</v>
      </c>
      <c r="D55" s="2">
        <f>TOTALI!B12</f>
        <v>265</v>
      </c>
    </row>
    <row r="56" spans="1:4" ht="12.75">
      <c r="A56" s="3" t="s">
        <v>22</v>
      </c>
      <c r="B56" s="27" t="s">
        <v>105</v>
      </c>
      <c r="C56" s="21" t="s">
        <v>527</v>
      </c>
      <c r="D56" s="2">
        <f>TOTALI!F8</f>
        <v>254</v>
      </c>
    </row>
    <row r="57" spans="1:4" ht="12.75">
      <c r="A57" s="3" t="s">
        <v>23</v>
      </c>
      <c r="B57" s="27" t="s">
        <v>492</v>
      </c>
      <c r="C57" s="21" t="s">
        <v>526</v>
      </c>
      <c r="D57" s="2">
        <f>TOTALI!D10</f>
        <v>249</v>
      </c>
    </row>
    <row r="58" spans="1:4" ht="12.75">
      <c r="A58" s="3" t="s">
        <v>24</v>
      </c>
      <c r="B58" s="27" t="s">
        <v>479</v>
      </c>
      <c r="C58" s="3" t="s">
        <v>525</v>
      </c>
      <c r="D58" s="2">
        <f>TOTALI!B6</f>
        <v>248</v>
      </c>
    </row>
    <row r="59" spans="1:4" ht="12.75">
      <c r="A59" s="3" t="s">
        <v>25</v>
      </c>
      <c r="B59" s="27" t="s">
        <v>508</v>
      </c>
      <c r="C59" s="21" t="s">
        <v>528</v>
      </c>
      <c r="D59" s="2">
        <f>TOTALI!B28</f>
        <v>246</v>
      </c>
    </row>
    <row r="60" spans="1:4" ht="12.75">
      <c r="A60" s="3" t="s">
        <v>26</v>
      </c>
      <c r="B60" s="27" t="s">
        <v>510</v>
      </c>
      <c r="C60" s="21" t="s">
        <v>528</v>
      </c>
      <c r="D60" s="2">
        <f>TOTALI!B22</f>
        <v>236</v>
      </c>
    </row>
    <row r="61" spans="1:4" ht="12.75">
      <c r="A61" s="3" t="s">
        <v>27</v>
      </c>
      <c r="B61" s="27" t="s">
        <v>112</v>
      </c>
      <c r="C61" s="21" t="s">
        <v>526</v>
      </c>
      <c r="D61" s="2">
        <f>TOTALI!D3</f>
        <v>209</v>
      </c>
    </row>
    <row r="62" spans="1:4" ht="12.75">
      <c r="A62" s="3" t="s">
        <v>28</v>
      </c>
      <c r="B62" s="27" t="s">
        <v>486</v>
      </c>
      <c r="C62" s="3" t="s">
        <v>529</v>
      </c>
      <c r="D62" s="2">
        <f>TOTALI!D26</f>
        <v>203</v>
      </c>
    </row>
    <row r="63" spans="1:4" ht="12.75">
      <c r="A63" s="3" t="s">
        <v>29</v>
      </c>
      <c r="B63" s="27" t="s">
        <v>481</v>
      </c>
      <c r="C63" s="3" t="s">
        <v>525</v>
      </c>
      <c r="D63" s="2">
        <f>TOTALI!B8</f>
        <v>198</v>
      </c>
    </row>
    <row r="64" spans="1:4" ht="12.75">
      <c r="A64" s="3" t="s">
        <v>30</v>
      </c>
      <c r="B64" s="27" t="s">
        <v>501</v>
      </c>
      <c r="C64" s="21" t="s">
        <v>527</v>
      </c>
      <c r="D64" s="2">
        <f>TOTALI!F14</f>
        <v>193</v>
      </c>
    </row>
    <row r="65" spans="1:4" ht="12.75">
      <c r="A65" s="3" t="s">
        <v>31</v>
      </c>
      <c r="B65" s="27" t="s">
        <v>497</v>
      </c>
      <c r="C65" s="21" t="s">
        <v>527</v>
      </c>
      <c r="D65" s="2">
        <f>TOTALI!F5</f>
        <v>185</v>
      </c>
    </row>
    <row r="66" spans="1:4" ht="12.75">
      <c r="A66" s="3" t="s">
        <v>32</v>
      </c>
      <c r="B66" s="27" t="s">
        <v>101</v>
      </c>
      <c r="C66" s="21" t="s">
        <v>526</v>
      </c>
      <c r="D66" s="2">
        <f>TOTALI!D6</f>
        <v>178</v>
      </c>
    </row>
    <row r="67" spans="1:4" ht="12.75">
      <c r="A67" s="3" t="s">
        <v>33</v>
      </c>
      <c r="B67" s="27" t="s">
        <v>511</v>
      </c>
      <c r="C67" s="21" t="s">
        <v>528</v>
      </c>
      <c r="D67" s="2">
        <f>TOTALI!B26</f>
        <v>178</v>
      </c>
    </row>
    <row r="68" spans="1:4" ht="12.75">
      <c r="A68" s="3" t="s">
        <v>34</v>
      </c>
      <c r="B68" s="27" t="s">
        <v>478</v>
      </c>
      <c r="C68" s="3" t="s">
        <v>525</v>
      </c>
      <c r="D68" s="2">
        <f>TOTALI!B3</f>
        <v>172</v>
      </c>
    </row>
    <row r="69" spans="1:4" ht="12.75">
      <c r="A69" s="3" t="s">
        <v>35</v>
      </c>
      <c r="B69" s="27" t="s">
        <v>496</v>
      </c>
      <c r="C69" s="21" t="s">
        <v>527</v>
      </c>
      <c r="D69" s="2">
        <f>TOTALI!F9</f>
        <v>170</v>
      </c>
    </row>
    <row r="70" spans="1:4" ht="12.75">
      <c r="A70" s="3" t="s">
        <v>36</v>
      </c>
      <c r="B70" s="27" t="s">
        <v>133</v>
      </c>
      <c r="C70" s="3" t="s">
        <v>525</v>
      </c>
      <c r="D70" s="2">
        <f>TOTALI!B5</f>
        <v>164</v>
      </c>
    </row>
    <row r="71" spans="1:4" ht="12.75">
      <c r="A71" s="3" t="s">
        <v>37</v>
      </c>
      <c r="B71" s="27" t="s">
        <v>500</v>
      </c>
      <c r="C71" s="21" t="s">
        <v>527</v>
      </c>
      <c r="D71" s="2">
        <f>TOTALI!F6</f>
        <v>155</v>
      </c>
    </row>
    <row r="72" spans="1:4" ht="12.75">
      <c r="A72" s="3" t="s">
        <v>38</v>
      </c>
      <c r="B72" s="27" t="s">
        <v>114</v>
      </c>
      <c r="C72" s="21" t="s">
        <v>528</v>
      </c>
      <c r="D72" s="2">
        <f>TOTALI!B32</f>
        <v>148</v>
      </c>
    </row>
    <row r="73" spans="1:4" ht="12.75">
      <c r="A73" s="3" t="s">
        <v>39</v>
      </c>
      <c r="B73" s="27" t="s">
        <v>480</v>
      </c>
      <c r="C73" s="3" t="s">
        <v>525</v>
      </c>
      <c r="D73" s="2">
        <f>TOTALI!B10</f>
        <v>146</v>
      </c>
    </row>
    <row r="74" spans="1:4" ht="12.75">
      <c r="A74" s="3" t="s">
        <v>40</v>
      </c>
      <c r="B74" s="27" t="s">
        <v>125</v>
      </c>
      <c r="C74" s="3" t="s">
        <v>529</v>
      </c>
      <c r="D74" s="2">
        <f>TOTALI!D28</f>
        <v>141</v>
      </c>
    </row>
    <row r="75" spans="1:4" ht="12.75">
      <c r="A75" s="3" t="s">
        <v>41</v>
      </c>
      <c r="B75" s="27" t="s">
        <v>122</v>
      </c>
      <c r="C75" s="21" t="s">
        <v>527</v>
      </c>
      <c r="D75" s="2">
        <f>TOTALI!F3</f>
        <v>135</v>
      </c>
    </row>
    <row r="76" spans="1:4" ht="12.75">
      <c r="A76" s="3" t="s">
        <v>42</v>
      </c>
      <c r="B76" s="27" t="s">
        <v>120</v>
      </c>
      <c r="C76" s="3" t="s">
        <v>529</v>
      </c>
      <c r="D76" s="2">
        <f>TOTALI!D27</f>
        <v>131</v>
      </c>
    </row>
    <row r="77" spans="1:4" ht="12.75">
      <c r="A77" s="3" t="s">
        <v>43</v>
      </c>
      <c r="B77" s="27" t="s">
        <v>108</v>
      </c>
      <c r="C77" s="21" t="s">
        <v>527</v>
      </c>
      <c r="D77" s="2">
        <f>TOTALI!F10</f>
        <v>128</v>
      </c>
    </row>
    <row r="78" spans="1:4" ht="12.75">
      <c r="A78" s="3" t="s">
        <v>44</v>
      </c>
      <c r="B78" s="27" t="s">
        <v>489</v>
      </c>
      <c r="C78" s="3" t="s">
        <v>529</v>
      </c>
      <c r="D78" s="2">
        <f>TOTALI!D31</f>
        <v>127</v>
      </c>
    </row>
    <row r="79" spans="1:4" ht="12.75">
      <c r="A79" s="3" t="s">
        <v>45</v>
      </c>
      <c r="B79" s="27" t="s">
        <v>117</v>
      </c>
      <c r="C79" s="21" t="s">
        <v>526</v>
      </c>
      <c r="D79" s="2">
        <f>TOTALI!D7</f>
        <v>119</v>
      </c>
    </row>
    <row r="80" spans="1:4" ht="12.75">
      <c r="A80" s="3" t="s">
        <v>46</v>
      </c>
      <c r="B80" s="27" t="s">
        <v>109</v>
      </c>
      <c r="C80" s="21" t="s">
        <v>526</v>
      </c>
      <c r="D80" s="2">
        <f>TOTALI!D9</f>
        <v>115</v>
      </c>
    </row>
    <row r="81" spans="1:4" ht="12.75">
      <c r="A81" s="3" t="s">
        <v>47</v>
      </c>
      <c r="B81" s="27" t="s">
        <v>506</v>
      </c>
      <c r="C81" s="21" t="s">
        <v>528</v>
      </c>
      <c r="D81" s="2">
        <f>TOTALI!B23</f>
        <v>106</v>
      </c>
    </row>
    <row r="82" spans="1:4" ht="12.75">
      <c r="A82" s="3" t="s">
        <v>48</v>
      </c>
      <c r="B82" s="27" t="s">
        <v>498</v>
      </c>
      <c r="C82" s="21" t="s">
        <v>527</v>
      </c>
      <c r="D82" s="2">
        <f>TOTALI!F7</f>
        <v>101</v>
      </c>
    </row>
    <row r="83" spans="1:4" ht="12.75">
      <c r="A83" s="3" t="s">
        <v>49</v>
      </c>
      <c r="B83" s="27" t="s">
        <v>505</v>
      </c>
      <c r="C83" s="21" t="s">
        <v>528</v>
      </c>
      <c r="D83" s="2">
        <f>TOTALI!B27</f>
        <v>100</v>
      </c>
    </row>
    <row r="84" spans="1:4" ht="12.75">
      <c r="A84" s="3" t="s">
        <v>50</v>
      </c>
      <c r="B84" s="27" t="s">
        <v>139</v>
      </c>
      <c r="C84" s="21" t="s">
        <v>526</v>
      </c>
      <c r="D84" s="2">
        <f>TOTALI!D13</f>
        <v>100</v>
      </c>
    </row>
    <row r="85" spans="1:4" ht="12.75">
      <c r="A85" s="3" t="s">
        <v>51</v>
      </c>
      <c r="B85" s="27" t="s">
        <v>502</v>
      </c>
      <c r="C85" s="21" t="s">
        <v>527</v>
      </c>
      <c r="D85" s="2">
        <f>TOTALI!F11</f>
        <v>92</v>
      </c>
    </row>
    <row r="86" spans="1:4" ht="12.75">
      <c r="A86" s="3" t="s">
        <v>52</v>
      </c>
      <c r="B86" s="27" t="s">
        <v>121</v>
      </c>
      <c r="C86" s="3" t="s">
        <v>525</v>
      </c>
      <c r="D86" s="2">
        <f>TOTALI!B11</f>
        <v>91</v>
      </c>
    </row>
    <row r="87" spans="1:4" ht="12.75">
      <c r="A87" s="3" t="s">
        <v>53</v>
      </c>
      <c r="B87" s="27" t="s">
        <v>482</v>
      </c>
      <c r="C87" s="3" t="s">
        <v>525</v>
      </c>
      <c r="D87" s="2">
        <f>TOTALI!B13</f>
        <v>79</v>
      </c>
    </row>
    <row r="88" spans="1:4" ht="12.75">
      <c r="A88" s="3" t="s">
        <v>54</v>
      </c>
      <c r="B88" s="27" t="s">
        <v>493</v>
      </c>
      <c r="C88" s="21" t="s">
        <v>526</v>
      </c>
      <c r="D88" s="2">
        <f>TOTALI!D4</f>
        <v>78</v>
      </c>
    </row>
    <row r="89" spans="1:4" ht="12.75">
      <c r="A89" s="3" t="s">
        <v>55</v>
      </c>
      <c r="B89" s="27" t="s">
        <v>126</v>
      </c>
      <c r="C89" s="21" t="s">
        <v>526</v>
      </c>
      <c r="D89" s="2">
        <f>TOTALI!D8</f>
        <v>75</v>
      </c>
    </row>
    <row r="90" spans="1:4" ht="12.75">
      <c r="A90" s="3" t="s">
        <v>56</v>
      </c>
      <c r="B90" s="27" t="s">
        <v>488</v>
      </c>
      <c r="C90" s="3" t="s">
        <v>529</v>
      </c>
      <c r="D90" s="2">
        <f>TOTALI!D32</f>
        <v>63</v>
      </c>
    </row>
    <row r="91" spans="1:4" ht="12.75">
      <c r="A91" s="3" t="s">
        <v>57</v>
      </c>
      <c r="B91" s="27" t="s">
        <v>119</v>
      </c>
      <c r="C91" s="3" t="s">
        <v>525</v>
      </c>
      <c r="D91" s="2">
        <f>TOTALI!B4</f>
        <v>60</v>
      </c>
    </row>
    <row r="92" spans="1:4" ht="12.75">
      <c r="A92" s="3" t="s">
        <v>58</v>
      </c>
      <c r="B92" s="27" t="s">
        <v>107</v>
      </c>
      <c r="C92" s="21" t="s">
        <v>526</v>
      </c>
      <c r="D92" s="2">
        <f>TOTALI!D5</f>
        <v>38</v>
      </c>
    </row>
    <row r="93" spans="1:4" ht="12.75">
      <c r="A93" s="3" t="s">
        <v>59</v>
      </c>
      <c r="B93" s="27" t="s">
        <v>509</v>
      </c>
      <c r="C93" s="21" t="s">
        <v>528</v>
      </c>
      <c r="D93" s="2">
        <f>TOTALI!B33</f>
        <v>34</v>
      </c>
    </row>
    <row r="94" spans="1:4" ht="12.75">
      <c r="A94" s="3" t="s">
        <v>60</v>
      </c>
      <c r="B94" s="27" t="s">
        <v>485</v>
      </c>
      <c r="C94" s="3" t="s">
        <v>529</v>
      </c>
      <c r="D94" s="2">
        <f>TOTALI!D22</f>
        <v>0</v>
      </c>
    </row>
    <row r="95" spans="1:4" ht="12.75">
      <c r="A95" s="3" t="s">
        <v>61</v>
      </c>
      <c r="B95" s="27" t="s">
        <v>491</v>
      </c>
      <c r="C95" s="21" t="s">
        <v>526</v>
      </c>
      <c r="D95" s="2">
        <f>TOTALI!D11</f>
        <v>0</v>
      </c>
    </row>
    <row r="96" spans="1:3" ht="12.75">
      <c r="A96" s="3" t="s">
        <v>62</v>
      </c>
      <c r="B96" s="27"/>
      <c r="C96" s="21"/>
    </row>
    <row r="97" spans="1:2" ht="12.75">
      <c r="A97" s="3" t="s">
        <v>63</v>
      </c>
      <c r="B97" s="27"/>
    </row>
    <row r="98" spans="1:3" ht="12.75">
      <c r="A98" s="3" t="s">
        <v>64</v>
      </c>
      <c r="B98" s="27"/>
      <c r="C98" s="21"/>
    </row>
    <row r="99" spans="1:3" ht="12.75">
      <c r="A99" s="3" t="s">
        <v>65</v>
      </c>
      <c r="B99" s="27"/>
      <c r="C99" s="21"/>
    </row>
    <row r="100" spans="1:2" ht="12.75">
      <c r="A100" s="3" t="s">
        <v>66</v>
      </c>
      <c r="B100" s="27"/>
    </row>
    <row r="101" spans="1:3" ht="12.75">
      <c r="A101" s="3" t="s">
        <v>67</v>
      </c>
      <c r="B101" s="27"/>
      <c r="C101" s="21"/>
    </row>
    <row r="102" spans="1:3" ht="12.75">
      <c r="A102" s="3" t="s">
        <v>68</v>
      </c>
      <c r="B102" s="27"/>
      <c r="C102" s="21"/>
    </row>
    <row r="103" spans="1:3" ht="12.75">
      <c r="A103" s="3" t="s">
        <v>69</v>
      </c>
      <c r="B103" s="27"/>
      <c r="C103" s="21"/>
    </row>
    <row r="104" spans="1:3" ht="12.75">
      <c r="A104" s="3" t="s">
        <v>70</v>
      </c>
      <c r="B104" s="27"/>
      <c r="C104" s="21"/>
    </row>
    <row r="105" spans="1:3" ht="12.75">
      <c r="A105" s="3" t="s">
        <v>71</v>
      </c>
      <c r="B105" s="27"/>
      <c r="C105" s="21"/>
    </row>
    <row r="106" spans="1:2" ht="12.75">
      <c r="A106" s="3" t="s">
        <v>72</v>
      </c>
      <c r="B106" s="27"/>
    </row>
    <row r="107" spans="1:2" ht="12.75">
      <c r="A107" s="3" t="s">
        <v>73</v>
      </c>
      <c r="B107" s="27"/>
    </row>
    <row r="108" spans="1:2" ht="12.75">
      <c r="A108" s="3" t="s">
        <v>75</v>
      </c>
      <c r="B108" s="27"/>
    </row>
    <row r="109" spans="1:3" ht="12.75">
      <c r="A109" s="3" t="s">
        <v>76</v>
      </c>
      <c r="B109" s="27"/>
      <c r="C109" s="21"/>
    </row>
    <row r="110" spans="1:3" ht="12.75">
      <c r="A110" s="3" t="s">
        <v>77</v>
      </c>
      <c r="B110" s="27"/>
      <c r="C110" s="21"/>
    </row>
    <row r="111" spans="1:2" ht="12.75">
      <c r="A111" s="3" t="s">
        <v>78</v>
      </c>
      <c r="B111" s="27"/>
    </row>
    <row r="112" spans="1:3" ht="12.75">
      <c r="A112" s="3" t="s">
        <v>79</v>
      </c>
      <c r="B112" s="27"/>
      <c r="C112" s="21"/>
    </row>
    <row r="113" spans="1:3" ht="12.75">
      <c r="A113" s="3" t="s">
        <v>80</v>
      </c>
      <c r="B113" s="27"/>
      <c r="C113" s="21"/>
    </row>
    <row r="114" spans="1:2" ht="12.75">
      <c r="A114" s="3" t="s">
        <v>81</v>
      </c>
      <c r="B114" s="27"/>
    </row>
    <row r="115" spans="1:3" ht="12.75">
      <c r="A115" s="3" t="s">
        <v>82</v>
      </c>
      <c r="B115" s="27"/>
      <c r="C115" s="21"/>
    </row>
    <row r="116" spans="1:3" ht="12.75">
      <c r="A116" s="3" t="s">
        <v>83</v>
      </c>
      <c r="B116" s="27"/>
      <c r="C116" s="21"/>
    </row>
    <row r="117" spans="1:2" ht="12.75">
      <c r="A117" s="3" t="s">
        <v>84</v>
      </c>
      <c r="B117" s="27"/>
    </row>
    <row r="118" spans="1:2" ht="12.75">
      <c r="A118" s="3" t="s">
        <v>85</v>
      </c>
      <c r="B118" s="27"/>
    </row>
    <row r="119" spans="1:3" ht="12.75">
      <c r="A119" s="3" t="s">
        <v>86</v>
      </c>
      <c r="B119" s="27"/>
      <c r="C119" s="21"/>
    </row>
    <row r="120" spans="1:3" ht="12.75">
      <c r="A120" s="3" t="s">
        <v>87</v>
      </c>
      <c r="B120" s="27"/>
      <c r="C120" s="21"/>
    </row>
    <row r="121" spans="1:2" ht="12.75">
      <c r="A121" s="3" t="s">
        <v>88</v>
      </c>
      <c r="B121" s="27"/>
    </row>
    <row r="122" spans="1:3" ht="12.75">
      <c r="A122" s="3" t="s">
        <v>89</v>
      </c>
      <c r="B122" s="27"/>
      <c r="C122" s="21"/>
    </row>
    <row r="123" spans="1:3" ht="12.75">
      <c r="A123" s="3" t="s">
        <v>90</v>
      </c>
      <c r="B123" s="27"/>
      <c r="C123" s="21"/>
    </row>
    <row r="124" spans="1:3" ht="12.75">
      <c r="A124" s="3" t="s">
        <v>91</v>
      </c>
      <c r="B124" s="27"/>
      <c r="C124" s="21"/>
    </row>
    <row r="125" spans="1:3" ht="12.75">
      <c r="A125" s="3" t="s">
        <v>92</v>
      </c>
      <c r="B125" s="27"/>
      <c r="C125" s="21"/>
    </row>
    <row r="126" spans="1:3" ht="12.75">
      <c r="A126" s="3" t="s">
        <v>93</v>
      </c>
      <c r="B126" s="27"/>
      <c r="C126" s="21"/>
    </row>
    <row r="127" spans="1:3" ht="12.75">
      <c r="A127" s="3" t="s">
        <v>94</v>
      </c>
      <c r="B127" s="27"/>
      <c r="C127" s="21"/>
    </row>
    <row r="128" spans="1:3" ht="12.75">
      <c r="A128" s="3" t="s">
        <v>95</v>
      </c>
      <c r="B128" s="27"/>
      <c r="C128" s="21"/>
    </row>
    <row r="129" spans="1:2" ht="12.75">
      <c r="A129" s="3" t="s">
        <v>96</v>
      </c>
      <c r="B129" s="27"/>
    </row>
    <row r="130" spans="1:2" ht="12.75">
      <c r="A130" s="3" t="s">
        <v>97</v>
      </c>
      <c r="B130" s="27"/>
    </row>
    <row r="131" spans="1:3" ht="12.75">
      <c r="A131" s="3" t="s">
        <v>98</v>
      </c>
      <c r="B131" s="27"/>
      <c r="C131" s="21"/>
    </row>
  </sheetData>
  <sheetProtection/>
  <mergeCells count="3">
    <mergeCell ref="A1:D2"/>
    <mergeCell ref="A34:D35"/>
    <mergeCell ref="A13:D14"/>
  </mergeCells>
  <printOptions horizontalCentered="1"/>
  <pageMargins left="0.1968503937007874" right="0.1968503937007874" top="1.3779527559055118" bottom="0.1968503937007874" header="0.07874015748031496" footer="0.5118110236220472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H57"/>
  <sheetViews>
    <sheetView zoomScale="94" zoomScaleNormal="94" zoomScalePageLayoutView="0" workbookViewId="0" topLeftCell="A1">
      <selection activeCell="D36" sqref="D36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5" customWidth="1"/>
    <col min="5" max="5" width="30.7109375" style="15" customWidth="1"/>
    <col min="6" max="6" width="5.7109375" style="15" customWidth="1"/>
    <col min="7" max="7" width="30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v>2</v>
      </c>
      <c r="E3" s="43" t="s">
        <v>122</v>
      </c>
      <c r="F3" s="26">
        <v>8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 t="s">
        <v>530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>
        <v>6</v>
      </c>
      <c r="C5" s="43" t="s">
        <v>107</v>
      </c>
      <c r="D5" s="26" t="s">
        <v>530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>
        <v>6</v>
      </c>
      <c r="C6" s="43" t="s">
        <v>101</v>
      </c>
      <c r="D6" s="26" t="s">
        <v>530</v>
      </c>
      <c r="E6" s="43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8</v>
      </c>
      <c r="C7" s="43" t="s">
        <v>117</v>
      </c>
      <c r="D7" s="26">
        <v>8</v>
      </c>
      <c r="E7" s="43" t="s">
        <v>498</v>
      </c>
      <c r="F7" s="26">
        <f>4+3</f>
        <v>7</v>
      </c>
      <c r="G7" s="24"/>
      <c r="H7" s="26"/>
    </row>
    <row r="8" spans="1:8" ht="12.75" customHeight="1">
      <c r="A8" s="43" t="s">
        <v>481</v>
      </c>
      <c r="B8" s="26">
        <v>2</v>
      </c>
      <c r="C8" s="43" t="s">
        <v>126</v>
      </c>
      <c r="D8" s="26" t="s">
        <v>530</v>
      </c>
      <c r="E8" s="43" t="s">
        <v>105</v>
      </c>
      <c r="F8" s="26">
        <v>15</v>
      </c>
      <c r="G8" s="24"/>
      <c r="H8" s="26"/>
    </row>
    <row r="9" spans="1:8" ht="12.75" customHeight="1">
      <c r="A9" s="43" t="s">
        <v>477</v>
      </c>
      <c r="B9" s="26">
        <f>60+3+10+10+15</f>
        <v>98</v>
      </c>
      <c r="C9" s="43" t="s">
        <v>109</v>
      </c>
      <c r="D9" s="26" t="s">
        <v>530</v>
      </c>
      <c r="E9" s="43" t="s">
        <v>496</v>
      </c>
      <c r="F9" s="26">
        <v>4</v>
      </c>
      <c r="G9" s="24"/>
      <c r="H9" s="26"/>
    </row>
    <row r="10" spans="1:8" ht="12.75" customHeight="1">
      <c r="A10" s="43" t="s">
        <v>480</v>
      </c>
      <c r="B10" s="26">
        <v>10</v>
      </c>
      <c r="C10" s="43" t="s">
        <v>492</v>
      </c>
      <c r="D10" s="26">
        <v>8</v>
      </c>
      <c r="E10" s="43" t="s">
        <v>108</v>
      </c>
      <c r="F10" s="26">
        <v>2</v>
      </c>
      <c r="G10" s="24"/>
      <c r="H10" s="26"/>
    </row>
    <row r="11" spans="1:8" ht="12.75" customHeight="1">
      <c r="A11" s="43" t="s">
        <v>121</v>
      </c>
      <c r="B11" s="26">
        <v>6</v>
      </c>
      <c r="C11" s="43" t="s">
        <v>491</v>
      </c>
      <c r="D11" s="26" t="s">
        <v>530</v>
      </c>
      <c r="E11" s="43" t="s">
        <v>502</v>
      </c>
      <c r="F11" s="26">
        <v>4</v>
      </c>
      <c r="G11" s="24"/>
      <c r="H11" s="26"/>
    </row>
    <row r="12" spans="1:8" ht="12.75" customHeight="1">
      <c r="A12" s="43" t="s">
        <v>130</v>
      </c>
      <c r="B12" s="26">
        <v>40</v>
      </c>
      <c r="C12" s="43" t="s">
        <v>128</v>
      </c>
      <c r="D12" s="26">
        <v>8</v>
      </c>
      <c r="E12" s="43" t="s">
        <v>495</v>
      </c>
      <c r="F12" s="26" t="s">
        <v>530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 t="s">
        <v>530</v>
      </c>
      <c r="E13" s="43" t="s">
        <v>127</v>
      </c>
      <c r="F13" s="26" t="s">
        <v>530</v>
      </c>
      <c r="G13" s="24"/>
      <c r="H13" s="26"/>
    </row>
    <row r="14" spans="1:8" ht="12.75" customHeight="1">
      <c r="A14" s="43" t="s">
        <v>138</v>
      </c>
      <c r="B14" s="26">
        <f>90+10+10+30+15</f>
        <v>155</v>
      </c>
      <c r="C14" s="43" t="s">
        <v>103</v>
      </c>
      <c r="D14" s="26">
        <f>20+5</f>
        <v>25</v>
      </c>
      <c r="E14" s="43" t="s">
        <v>501</v>
      </c>
      <c r="F14" s="26">
        <v>10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>
        <v>5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20+15</f>
        <v>35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379</v>
      </c>
      <c r="C19" s="7" t="s">
        <v>0</v>
      </c>
      <c r="D19" s="9">
        <f>SUM(D3:D17)</f>
        <v>51</v>
      </c>
      <c r="E19" s="7" t="s">
        <v>0</v>
      </c>
      <c r="F19" s="9">
        <f>SUM(F3:F17)</f>
        <v>66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3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8</v>
      </c>
      <c r="C23" s="43" t="s">
        <v>487</v>
      </c>
      <c r="D23" s="26">
        <v>8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8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8</v>
      </c>
      <c r="C25" s="43" t="s">
        <v>484</v>
      </c>
      <c r="D25" s="26">
        <v>30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10</v>
      </c>
      <c r="C26" s="43" t="s">
        <v>486</v>
      </c>
      <c r="D26" s="26">
        <v>10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v>6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2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6+10+15</f>
        <v>31</v>
      </c>
      <c r="C29" s="43" t="s">
        <v>129</v>
      </c>
      <c r="D29" s="26">
        <f>45</f>
        <v>45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25+5</f>
        <v>30</v>
      </c>
      <c r="C30" s="43" t="s">
        <v>490</v>
      </c>
      <c r="D30" s="26">
        <f>10+3</f>
        <v>13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10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f>75+5</f>
        <v>80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10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119</v>
      </c>
      <c r="C38" s="7" t="s">
        <v>0</v>
      </c>
      <c r="D38" s="9">
        <f>SUM(D22:D36)</f>
        <v>206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53"/>
      <c r="F42" s="53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E39:F39"/>
    <mergeCell ref="E1:F1"/>
    <mergeCell ref="E20:F20"/>
    <mergeCell ref="C1:D1"/>
    <mergeCell ref="C20:D20"/>
    <mergeCell ref="G1:H1"/>
    <mergeCell ref="A39:B39"/>
    <mergeCell ref="C39:D39"/>
    <mergeCell ref="A1:B1"/>
    <mergeCell ref="A20:B20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v>4</v>
      </c>
      <c r="E3" s="43" t="s">
        <v>122</v>
      </c>
      <c r="F3" s="26">
        <v>30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6</v>
      </c>
      <c r="E4" s="43" t="s">
        <v>499</v>
      </c>
      <c r="F4" s="26">
        <v>40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>
        <v>4</v>
      </c>
      <c r="E5" s="43" t="s">
        <v>497</v>
      </c>
      <c r="F5" s="26">
        <v>10</v>
      </c>
      <c r="G5" s="24"/>
      <c r="H5" s="26"/>
    </row>
    <row r="6" spans="1:8" ht="12.75" customHeight="1">
      <c r="A6" s="43" t="s">
        <v>479</v>
      </c>
      <c r="B6" s="26">
        <v>4</v>
      </c>
      <c r="C6" s="43" t="s">
        <v>101</v>
      </c>
      <c r="D6" s="26" t="s">
        <v>530</v>
      </c>
      <c r="E6" s="43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f>45+5</f>
        <v>50</v>
      </c>
      <c r="C7" s="43" t="s">
        <v>117</v>
      </c>
      <c r="D7" s="26">
        <v>10</v>
      </c>
      <c r="E7" s="43" t="s">
        <v>498</v>
      </c>
      <c r="F7" s="26">
        <v>4</v>
      </c>
      <c r="G7" s="24"/>
      <c r="H7" s="26"/>
    </row>
    <row r="8" spans="1:8" ht="12.75" customHeight="1">
      <c r="A8" s="43" t="s">
        <v>481</v>
      </c>
      <c r="B8" s="26" t="s">
        <v>530</v>
      </c>
      <c r="C8" s="43" t="s">
        <v>126</v>
      </c>
      <c r="D8" s="26" t="s">
        <v>530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60+3+10+10+15</f>
        <v>98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25</v>
      </c>
      <c r="C10" s="43" t="s">
        <v>492</v>
      </c>
      <c r="D10" s="26">
        <v>8</v>
      </c>
      <c r="E10" s="43" t="s">
        <v>108</v>
      </c>
      <c r="F10" s="26">
        <v>8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6</v>
      </c>
      <c r="G11" s="24"/>
      <c r="H11" s="26"/>
    </row>
    <row r="12" spans="1:8" ht="12.75" customHeight="1">
      <c r="A12" s="43" t="s">
        <v>130</v>
      </c>
      <c r="B12" s="26">
        <v>35</v>
      </c>
      <c r="C12" s="43" t="s">
        <v>128</v>
      </c>
      <c r="D12" s="26">
        <v>8</v>
      </c>
      <c r="E12" s="43" t="s">
        <v>495</v>
      </c>
      <c r="F12" s="26">
        <v>8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 t="s">
        <v>530</v>
      </c>
      <c r="E13" s="43" t="s">
        <v>127</v>
      </c>
      <c r="F13" s="26">
        <v>6</v>
      </c>
      <c r="G13" s="24"/>
      <c r="H13" s="26"/>
    </row>
    <row r="14" spans="1:8" ht="12.75" customHeight="1">
      <c r="A14" s="43" t="s">
        <v>138</v>
      </c>
      <c r="B14" s="26">
        <f>10+30</f>
        <v>40</v>
      </c>
      <c r="C14" s="43" t="s">
        <v>103</v>
      </c>
      <c r="D14" s="26">
        <f>10+5</f>
        <v>15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>
        <v>5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20+15</f>
        <v>35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295</v>
      </c>
      <c r="C19" s="7" t="s">
        <v>0</v>
      </c>
      <c r="D19" s="9">
        <f>SUM(D3:D17)</f>
        <v>60</v>
      </c>
      <c r="E19" s="7" t="s">
        <v>0</v>
      </c>
      <c r="F19" s="9">
        <f>SUM(F3:F17)</f>
        <v>120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10</v>
      </c>
      <c r="C23" s="43" t="s">
        <v>487</v>
      </c>
      <c r="D23" s="26">
        <v>6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10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8</v>
      </c>
      <c r="C25" s="43" t="s">
        <v>484</v>
      </c>
      <c r="D25" s="26">
        <v>20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6</v>
      </c>
      <c r="C26" s="43" t="s">
        <v>486</v>
      </c>
      <c r="D26" s="26">
        <v>10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v>4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4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4+3+10+10+10+10+10+15</f>
        <v>72</v>
      </c>
      <c r="C29" s="43" t="s">
        <v>129</v>
      </c>
      <c r="D29" s="26">
        <v>8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8</v>
      </c>
      <c r="C30" s="43" t="s">
        <v>490</v>
      </c>
      <c r="D30" s="26">
        <f>10+3</f>
        <v>13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75+5</f>
        <v>80</v>
      </c>
      <c r="C31" s="43" t="s">
        <v>489</v>
      </c>
      <c r="D31" s="26">
        <v>8</v>
      </c>
      <c r="E31" s="24"/>
      <c r="F31" s="26"/>
      <c r="G31" s="24"/>
      <c r="H31" s="26"/>
    </row>
    <row r="32" spans="1:8" ht="12.75" customHeight="1">
      <c r="A32" s="43" t="s">
        <v>114</v>
      </c>
      <c r="B32" s="26" t="s">
        <v>530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f>10+3</f>
        <v>13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>
        <v>10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198</v>
      </c>
      <c r="C38" s="7" t="s">
        <v>0</v>
      </c>
      <c r="D38" s="9">
        <f>SUM(D22:D36)</f>
        <v>92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 t="s">
        <v>530</v>
      </c>
      <c r="C3" s="43" t="s">
        <v>112</v>
      </c>
      <c r="D3" s="26">
        <v>4</v>
      </c>
      <c r="E3" s="43" t="s">
        <v>122</v>
      </c>
      <c r="F3" s="26">
        <v>8</v>
      </c>
      <c r="G3" s="24"/>
      <c r="H3" s="26"/>
    </row>
    <row r="4" spans="1:8" ht="12.75" customHeight="1">
      <c r="A4" s="43" t="s">
        <v>119</v>
      </c>
      <c r="B4" s="26">
        <v>2</v>
      </c>
      <c r="C4" s="43" t="s">
        <v>493</v>
      </c>
      <c r="D4" s="26" t="s">
        <v>530</v>
      </c>
      <c r="E4" s="43" t="s">
        <v>499</v>
      </c>
      <c r="F4" s="26">
        <v>6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4</v>
      </c>
      <c r="G5" s="24"/>
      <c r="H5" s="26"/>
    </row>
    <row r="6" spans="1:8" ht="12.75" customHeight="1">
      <c r="A6" s="43" t="s">
        <v>479</v>
      </c>
      <c r="B6" s="26">
        <v>8</v>
      </c>
      <c r="C6" s="43" t="s">
        <v>101</v>
      </c>
      <c r="D6" s="26">
        <f>60+3</f>
        <v>63</v>
      </c>
      <c r="E6" s="43" t="s">
        <v>500</v>
      </c>
      <c r="F6" s="26">
        <v>35</v>
      </c>
      <c r="G6" s="24"/>
      <c r="H6" s="26"/>
    </row>
    <row r="7" spans="1:8" ht="12.75" customHeight="1">
      <c r="A7" s="43" t="s">
        <v>123</v>
      </c>
      <c r="B7" s="26">
        <v>6</v>
      </c>
      <c r="C7" s="43" t="s">
        <v>117</v>
      </c>
      <c r="D7" s="26" t="s">
        <v>530</v>
      </c>
      <c r="E7" s="43" t="s">
        <v>498</v>
      </c>
      <c r="F7" s="26" t="s">
        <v>530</v>
      </c>
      <c r="G7" s="24"/>
      <c r="H7" s="26"/>
    </row>
    <row r="8" spans="1:8" ht="12.75" customHeight="1">
      <c r="A8" s="43" t="s">
        <v>481</v>
      </c>
      <c r="B8" s="26" t="s">
        <v>530</v>
      </c>
      <c r="C8" s="43" t="s">
        <v>126</v>
      </c>
      <c r="D8" s="26">
        <v>45</v>
      </c>
      <c r="E8" s="43" t="s">
        <v>105</v>
      </c>
      <c r="F8" s="26">
        <v>4</v>
      </c>
      <c r="G8" s="24"/>
      <c r="H8" s="26"/>
    </row>
    <row r="9" spans="1:8" ht="12.75" customHeight="1">
      <c r="A9" s="43" t="s">
        <v>477</v>
      </c>
      <c r="B9" s="26">
        <f>6+15</f>
        <v>21</v>
      </c>
      <c r="C9" s="43" t="s">
        <v>109</v>
      </c>
      <c r="D9" s="26">
        <v>10</v>
      </c>
      <c r="E9" s="43" t="s">
        <v>496</v>
      </c>
      <c r="F9" s="26">
        <f>10+3</f>
        <v>13</v>
      </c>
      <c r="G9" s="24"/>
      <c r="H9" s="26"/>
    </row>
    <row r="10" spans="1:8" ht="12.75" customHeight="1">
      <c r="A10" s="43" t="s">
        <v>480</v>
      </c>
      <c r="B10" s="26">
        <v>2</v>
      </c>
      <c r="C10" s="43" t="s">
        <v>492</v>
      </c>
      <c r="D10" s="26">
        <v>6</v>
      </c>
      <c r="E10" s="43" t="s">
        <v>108</v>
      </c>
      <c r="F10" s="26">
        <v>6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>
        <v>8</v>
      </c>
      <c r="C12" s="43" t="s">
        <v>128</v>
      </c>
      <c r="D12" s="26">
        <v>8</v>
      </c>
      <c r="E12" s="43" t="s">
        <v>495</v>
      </c>
      <c r="F12" s="26">
        <v>20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>
        <v>8</v>
      </c>
      <c r="E13" s="43" t="s">
        <v>127</v>
      </c>
      <c r="F13" s="26">
        <f>90+10+10</f>
        <v>110</v>
      </c>
      <c r="G13" s="24"/>
      <c r="H13" s="26"/>
    </row>
    <row r="14" spans="1:8" ht="12.75" customHeight="1">
      <c r="A14" s="43" t="s">
        <v>138</v>
      </c>
      <c r="B14" s="26">
        <f>4+30</f>
        <v>34</v>
      </c>
      <c r="C14" s="43" t="s">
        <v>103</v>
      </c>
      <c r="D14" s="26">
        <v>6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>
        <v>10</v>
      </c>
      <c r="G16" s="24"/>
      <c r="H16" s="26"/>
    </row>
    <row r="17" spans="1:8" ht="12.75" customHeight="1">
      <c r="A17" s="43" t="s">
        <v>102</v>
      </c>
      <c r="B17" s="16">
        <f>0+15</f>
        <v>15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96</v>
      </c>
      <c r="C19" s="7" t="s">
        <v>0</v>
      </c>
      <c r="D19" s="9">
        <f>SUM(D3:D17)</f>
        <v>150</v>
      </c>
      <c r="E19" s="7" t="s">
        <v>0</v>
      </c>
      <c r="F19" s="9">
        <f>SUM(F3:F17)</f>
        <v>216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>
        <f>75+5</f>
        <v>80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4</v>
      </c>
      <c r="C23" s="43" t="s">
        <v>487</v>
      </c>
      <c r="D23" s="26">
        <v>2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4</v>
      </c>
      <c r="C24" s="43" t="s">
        <v>111</v>
      </c>
      <c r="D24" s="26">
        <v>25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v>6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4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3" t="s">
        <v>505</v>
      </c>
      <c r="B27" s="26" t="s">
        <v>530</v>
      </c>
      <c r="C27" s="43" t="s">
        <v>120</v>
      </c>
      <c r="D27" s="26">
        <v>8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f>30+5</f>
        <v>35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0+5+10+10+10+10+15</f>
        <v>60</v>
      </c>
      <c r="C29" s="43" t="s">
        <v>129</v>
      </c>
      <c r="D29" s="26">
        <v>4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6</v>
      </c>
      <c r="C30" s="43" t="s">
        <v>490</v>
      </c>
      <c r="D30" s="26">
        <v>8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40</v>
      </c>
      <c r="C31" s="43" t="s">
        <v>489</v>
      </c>
      <c r="D31" s="26">
        <v>4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>
        <v>10</v>
      </c>
      <c r="E32" s="24"/>
      <c r="F32" s="26"/>
      <c r="G32" s="24"/>
      <c r="H32" s="26"/>
    </row>
    <row r="33" spans="1:8" ht="12.75" customHeight="1">
      <c r="A33" s="43" t="s">
        <v>509</v>
      </c>
      <c r="B33" s="26">
        <v>6</v>
      </c>
      <c r="C33" s="43" t="s">
        <v>292</v>
      </c>
      <c r="D33" s="26">
        <v>4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247</v>
      </c>
      <c r="C38" s="7" t="s">
        <v>0</v>
      </c>
      <c r="D38" s="9">
        <f>SUM(D22:D36)</f>
        <v>77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10</v>
      </c>
      <c r="C3" s="43" t="s">
        <v>112</v>
      </c>
      <c r="D3" s="26">
        <v>2</v>
      </c>
      <c r="E3" s="43" t="s">
        <v>122</v>
      </c>
      <c r="F3" s="26">
        <v>6</v>
      </c>
      <c r="G3" s="24"/>
      <c r="H3" s="26"/>
    </row>
    <row r="4" spans="1:8" ht="12.75" customHeight="1">
      <c r="A4" s="43" t="s">
        <v>119</v>
      </c>
      <c r="B4" s="26">
        <f>0+10</f>
        <v>10</v>
      </c>
      <c r="C4" s="43" t="s">
        <v>493</v>
      </c>
      <c r="D4" s="26" t="s">
        <v>530</v>
      </c>
      <c r="E4" s="43" t="s">
        <v>499</v>
      </c>
      <c r="F4" s="26">
        <v>4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6</v>
      </c>
      <c r="G5" s="24"/>
      <c r="H5" s="26"/>
    </row>
    <row r="6" spans="1:8" ht="12.75" customHeight="1">
      <c r="A6" s="43" t="s">
        <v>479</v>
      </c>
      <c r="B6" s="26" t="s">
        <v>530</v>
      </c>
      <c r="C6" s="43" t="s">
        <v>101</v>
      </c>
      <c r="D6" s="26">
        <f>75+5+3</f>
        <v>83</v>
      </c>
      <c r="E6" s="43" t="s">
        <v>500</v>
      </c>
      <c r="F6" s="26">
        <v>40</v>
      </c>
      <c r="G6" s="24"/>
      <c r="H6" s="26"/>
    </row>
    <row r="7" spans="1:8" ht="12.75" customHeight="1">
      <c r="A7" s="43" t="s">
        <v>123</v>
      </c>
      <c r="B7" s="26">
        <v>4</v>
      </c>
      <c r="C7" s="43" t="s">
        <v>117</v>
      </c>
      <c r="D7" s="26" t="s">
        <v>530</v>
      </c>
      <c r="E7" s="43" t="s">
        <v>498</v>
      </c>
      <c r="F7" s="26">
        <v>2</v>
      </c>
      <c r="G7" s="24"/>
      <c r="H7" s="26"/>
    </row>
    <row r="8" spans="1:8" ht="12.75" customHeight="1">
      <c r="A8" s="43" t="s">
        <v>481</v>
      </c>
      <c r="B8" s="26" t="s">
        <v>530</v>
      </c>
      <c r="C8" s="43" t="s">
        <v>126</v>
      </c>
      <c r="D8" s="26" t="s">
        <v>530</v>
      </c>
      <c r="E8" s="43" t="s">
        <v>105</v>
      </c>
      <c r="F8" s="26">
        <v>6</v>
      </c>
      <c r="G8" s="24"/>
      <c r="H8" s="26"/>
    </row>
    <row r="9" spans="1:8" ht="12.75" customHeight="1">
      <c r="A9" s="43" t="s">
        <v>477</v>
      </c>
      <c r="B9" s="26">
        <f>8+15</f>
        <v>23</v>
      </c>
      <c r="C9" s="43" t="s">
        <v>109</v>
      </c>
      <c r="D9" s="26">
        <v>30</v>
      </c>
      <c r="E9" s="43" t="s">
        <v>496</v>
      </c>
      <c r="F9" s="26">
        <v>10</v>
      </c>
      <c r="G9" s="24"/>
      <c r="H9" s="26"/>
    </row>
    <row r="10" spans="1:8" ht="12.75" customHeight="1">
      <c r="A10" s="43" t="s">
        <v>480</v>
      </c>
      <c r="B10" s="26">
        <v>6</v>
      </c>
      <c r="C10" s="43" t="s">
        <v>492</v>
      </c>
      <c r="D10" s="26">
        <v>6</v>
      </c>
      <c r="E10" s="43" t="s">
        <v>108</v>
      </c>
      <c r="F10" s="26">
        <v>6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>
        <v>6</v>
      </c>
      <c r="C12" s="43" t="s">
        <v>128</v>
      </c>
      <c r="D12" s="26">
        <v>4</v>
      </c>
      <c r="E12" s="43" t="s">
        <v>495</v>
      </c>
      <c r="F12" s="26">
        <v>15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>
        <v>8</v>
      </c>
      <c r="E13" s="43" t="s">
        <v>127</v>
      </c>
      <c r="F13" s="26">
        <f>90+10+10+10+15</f>
        <v>135</v>
      </c>
      <c r="G13" s="24"/>
      <c r="H13" s="26"/>
    </row>
    <row r="14" spans="1:8" ht="12.75" customHeight="1">
      <c r="A14" s="43" t="s">
        <v>138</v>
      </c>
      <c r="B14" s="26">
        <f>6+30</f>
        <v>36</v>
      </c>
      <c r="C14" s="43" t="s">
        <v>103</v>
      </c>
      <c r="D14" s="26">
        <v>8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>
        <v>10</v>
      </c>
      <c r="G16" s="24"/>
      <c r="H16" s="26"/>
    </row>
    <row r="17" spans="1:8" ht="12.75" customHeight="1">
      <c r="A17" s="43" t="s">
        <v>102</v>
      </c>
      <c r="B17" s="16">
        <f>5+15</f>
        <v>20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115</v>
      </c>
      <c r="C19" s="7" t="s">
        <v>0</v>
      </c>
      <c r="D19" s="9">
        <f>SUM(D3:D17)</f>
        <v>141</v>
      </c>
      <c r="E19" s="7" t="s">
        <v>0</v>
      </c>
      <c r="F19" s="9">
        <f>SUM(F3:F17)</f>
        <v>240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>
        <f>60+3</f>
        <v>63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2</v>
      </c>
      <c r="C23" s="43" t="s">
        <v>487</v>
      </c>
      <c r="D23" s="26">
        <v>2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6</v>
      </c>
      <c r="C24" s="43" t="s">
        <v>111</v>
      </c>
      <c r="D24" s="26">
        <v>10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8</v>
      </c>
      <c r="C26" s="43" t="s">
        <v>486</v>
      </c>
      <c r="D26" s="26">
        <v>4</v>
      </c>
      <c r="E26" s="24"/>
      <c r="F26" s="26"/>
      <c r="G26" s="24"/>
      <c r="H26" s="26"/>
    </row>
    <row r="27" spans="1:8" ht="12.75" customHeight="1">
      <c r="A27" s="43" t="s">
        <v>505</v>
      </c>
      <c r="B27" s="26" t="s">
        <v>530</v>
      </c>
      <c r="C27" s="43" t="s">
        <v>120</v>
      </c>
      <c r="D27" s="26">
        <v>10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v>10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v>4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8</v>
      </c>
      <c r="C30" s="43" t="s">
        <v>490</v>
      </c>
      <c r="D30" s="26">
        <v>6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v>20</v>
      </c>
      <c r="C31" s="43" t="s">
        <v>489</v>
      </c>
      <c r="D31" s="26">
        <v>2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>
        <v>8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>
        <v>20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160</v>
      </c>
      <c r="C38" s="7" t="s">
        <v>0</v>
      </c>
      <c r="D38" s="9">
        <f>SUM(D22:D36)</f>
        <v>60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H56"/>
  <sheetViews>
    <sheetView zoomScale="94" zoomScaleNormal="94" zoomScalePageLayoutView="0" workbookViewId="0" topLeftCell="A1">
      <selection activeCell="D14" sqref="D14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v>6</v>
      </c>
      <c r="E3" s="43" t="s">
        <v>122</v>
      </c>
      <c r="F3" s="26">
        <v>10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4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>
        <v>8</v>
      </c>
      <c r="C5" s="43" t="s">
        <v>107</v>
      </c>
      <c r="D5" s="26">
        <v>2</v>
      </c>
      <c r="E5" s="43" t="s">
        <v>497</v>
      </c>
      <c r="F5" s="26">
        <f>45</f>
        <v>45</v>
      </c>
      <c r="G5" s="24"/>
      <c r="H5" s="26"/>
    </row>
    <row r="6" spans="1:8" ht="12.75" customHeight="1">
      <c r="A6" s="43" t="s">
        <v>479</v>
      </c>
      <c r="B6" s="26" t="s">
        <v>530</v>
      </c>
      <c r="C6" s="43" t="s">
        <v>101</v>
      </c>
      <c r="D6" s="26" t="s">
        <v>530</v>
      </c>
      <c r="E6" s="43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10</v>
      </c>
      <c r="C7" s="43" t="s">
        <v>117</v>
      </c>
      <c r="D7" s="26">
        <v>10</v>
      </c>
      <c r="E7" s="43" t="s">
        <v>498</v>
      </c>
      <c r="F7" s="26">
        <v>4</v>
      </c>
      <c r="G7" s="24"/>
      <c r="H7" s="26"/>
    </row>
    <row r="8" spans="1:8" ht="12.75" customHeight="1">
      <c r="A8" s="43" t="s">
        <v>481</v>
      </c>
      <c r="B8" s="26">
        <v>6</v>
      </c>
      <c r="C8" s="43" t="s">
        <v>126</v>
      </c>
      <c r="D8" s="26">
        <v>10</v>
      </c>
      <c r="E8" s="43" t="s">
        <v>105</v>
      </c>
      <c r="F8" s="26">
        <v>20</v>
      </c>
      <c r="G8" s="24"/>
      <c r="H8" s="26"/>
    </row>
    <row r="9" spans="1:8" ht="12.75" customHeight="1">
      <c r="A9" s="43" t="s">
        <v>477</v>
      </c>
      <c r="B9" s="26">
        <f>25+3+15</f>
        <v>43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8</v>
      </c>
      <c r="C10" s="43" t="s">
        <v>492</v>
      </c>
      <c r="D10" s="26">
        <v>8</v>
      </c>
      <c r="E10" s="43" t="s">
        <v>108</v>
      </c>
      <c r="F10" s="26">
        <v>8</v>
      </c>
      <c r="G10" s="24"/>
      <c r="H10" s="26"/>
    </row>
    <row r="11" spans="1:8" ht="12.75" customHeight="1">
      <c r="A11" s="43" t="s">
        <v>121</v>
      </c>
      <c r="B11" s="26" t="s">
        <v>530</v>
      </c>
      <c r="C11" s="44" t="s">
        <v>491</v>
      </c>
      <c r="D11" s="26" t="s">
        <v>530</v>
      </c>
      <c r="E11" s="43" t="s">
        <v>502</v>
      </c>
      <c r="F11" s="26">
        <v>8</v>
      </c>
      <c r="G11" s="24"/>
      <c r="H11" s="26"/>
    </row>
    <row r="12" spans="1:8" ht="12.75" customHeight="1">
      <c r="A12" s="43" t="s">
        <v>130</v>
      </c>
      <c r="B12" s="26">
        <v>10</v>
      </c>
      <c r="C12" s="43" t="s">
        <v>128</v>
      </c>
      <c r="D12" s="26">
        <v>10</v>
      </c>
      <c r="E12" s="43" t="s">
        <v>495</v>
      </c>
      <c r="F12" s="26">
        <f>0+5</f>
        <v>5</v>
      </c>
      <c r="G12" s="24"/>
      <c r="H12" s="26"/>
    </row>
    <row r="13" spans="1:8" ht="12.75" customHeight="1">
      <c r="A13" s="43" t="s">
        <v>482</v>
      </c>
      <c r="B13" s="26">
        <v>2</v>
      </c>
      <c r="C13" s="43" t="s">
        <v>139</v>
      </c>
      <c r="D13" s="26" t="s">
        <v>530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10</v>
      </c>
      <c r="C14" s="43" t="s">
        <v>103</v>
      </c>
      <c r="D14" s="26">
        <f>40</f>
        <v>40</v>
      </c>
      <c r="E14" s="43" t="s">
        <v>501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 t="s">
        <v>530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10+15</f>
        <v>25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130</v>
      </c>
      <c r="C19" s="7" t="s">
        <v>0</v>
      </c>
      <c r="D19" s="9">
        <f>SUM(D3:D17)</f>
        <v>90</v>
      </c>
      <c r="E19" s="7" t="s">
        <v>0</v>
      </c>
      <c r="F19" s="9">
        <f>SUM(F3:F17)</f>
        <v>129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8</v>
      </c>
      <c r="C23" s="43" t="s">
        <v>487</v>
      </c>
      <c r="D23" s="26">
        <f>60+3+10+5+10+15</f>
        <v>103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f>75+5+3+3</f>
        <v>86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v>4</v>
      </c>
      <c r="C25" s="43" t="s">
        <v>484</v>
      </c>
      <c r="D25" s="26">
        <f>90+10+10+30</f>
        <v>140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10</v>
      </c>
      <c r="C26" s="43" t="s">
        <v>486</v>
      </c>
      <c r="D26" s="26">
        <v>8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f>30+5</f>
        <v>35</v>
      </c>
      <c r="C27" s="43" t="s">
        <v>120</v>
      </c>
      <c r="D27" s="26">
        <v>2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2</v>
      </c>
      <c r="E28" s="24"/>
      <c r="F28" s="26"/>
      <c r="G28" s="24"/>
      <c r="H28" s="26"/>
    </row>
    <row r="29" spans="1:8" ht="12.75" customHeight="1">
      <c r="A29" s="43" t="s">
        <v>131</v>
      </c>
      <c r="B29" s="26" t="s">
        <v>530</v>
      </c>
      <c r="C29" s="43" t="s">
        <v>129</v>
      </c>
      <c r="D29" s="26">
        <v>10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f>35+5</f>
        <v>40</v>
      </c>
      <c r="C30" s="43" t="s">
        <v>490</v>
      </c>
      <c r="D30" s="26">
        <v>15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6+3+5+10</f>
        <v>24</v>
      </c>
      <c r="C31" s="43" t="s">
        <v>489</v>
      </c>
      <c r="D31" s="26">
        <v>6</v>
      </c>
      <c r="E31" s="24"/>
      <c r="F31" s="26"/>
      <c r="G31" s="24"/>
      <c r="H31" s="26"/>
    </row>
    <row r="32" spans="1:8" ht="12.75" customHeight="1">
      <c r="A32" s="43" t="s">
        <v>114</v>
      </c>
      <c r="B32" s="26" t="s">
        <v>530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10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 t="s">
        <v>530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207</v>
      </c>
      <c r="C38" s="7" t="s">
        <v>0</v>
      </c>
      <c r="D38" s="9">
        <f>SUM(D22:D36)</f>
        <v>296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>
        <v>8</v>
      </c>
      <c r="C3" s="43" t="s">
        <v>112</v>
      </c>
      <c r="D3" s="26">
        <v>8</v>
      </c>
      <c r="E3" s="43" t="s">
        <v>122</v>
      </c>
      <c r="F3" s="26">
        <v>15</v>
      </c>
      <c r="G3" s="24"/>
      <c r="H3" s="26"/>
    </row>
    <row r="4" spans="1:8" ht="12.75" customHeight="1">
      <c r="A4" s="43" t="s">
        <v>119</v>
      </c>
      <c r="B4" s="26" t="s">
        <v>530</v>
      </c>
      <c r="C4" s="43" t="s">
        <v>493</v>
      </c>
      <c r="D4" s="26">
        <v>8</v>
      </c>
      <c r="E4" s="43" t="s">
        <v>499</v>
      </c>
      <c r="F4" s="26">
        <v>8</v>
      </c>
      <c r="G4" s="24"/>
      <c r="H4" s="26"/>
    </row>
    <row r="5" spans="1:8" ht="12.75" customHeight="1">
      <c r="A5" s="43" t="s">
        <v>133</v>
      </c>
      <c r="B5" s="26">
        <v>4</v>
      </c>
      <c r="C5" s="43" t="s">
        <v>107</v>
      </c>
      <c r="D5" s="26">
        <v>2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 t="s">
        <v>530</v>
      </c>
      <c r="C6" s="43" t="s">
        <v>101</v>
      </c>
      <c r="D6" s="26" t="s">
        <v>530</v>
      </c>
      <c r="E6" s="43" t="s">
        <v>500</v>
      </c>
      <c r="F6" s="26" t="s">
        <v>530</v>
      </c>
      <c r="G6" s="24"/>
      <c r="H6" s="26"/>
    </row>
    <row r="7" spans="1:8" ht="12.75" customHeight="1">
      <c r="A7" s="43" t="s">
        <v>123</v>
      </c>
      <c r="B7" s="26">
        <v>10</v>
      </c>
      <c r="C7" s="43" t="s">
        <v>117</v>
      </c>
      <c r="D7" s="26">
        <v>4</v>
      </c>
      <c r="E7" s="43" t="s">
        <v>498</v>
      </c>
      <c r="F7" s="26">
        <v>6</v>
      </c>
      <c r="G7" s="24"/>
      <c r="H7" s="26"/>
    </row>
    <row r="8" spans="1:8" ht="12.75" customHeight="1">
      <c r="A8" s="43" t="s">
        <v>481</v>
      </c>
      <c r="B8" s="26">
        <v>8</v>
      </c>
      <c r="C8" s="43" t="s">
        <v>126</v>
      </c>
      <c r="D8" s="26" t="s">
        <v>530</v>
      </c>
      <c r="E8" s="43" t="s">
        <v>105</v>
      </c>
      <c r="F8" s="26">
        <v>10</v>
      </c>
      <c r="G8" s="24"/>
      <c r="H8" s="26"/>
    </row>
    <row r="9" spans="1:8" ht="12.75" customHeight="1">
      <c r="A9" s="43" t="s">
        <v>477</v>
      </c>
      <c r="B9" s="26">
        <f>90+10+10+10+15</f>
        <v>135</v>
      </c>
      <c r="C9" s="43" t="s">
        <v>109</v>
      </c>
      <c r="D9" s="26" t="s">
        <v>530</v>
      </c>
      <c r="E9" s="43" t="s">
        <v>496</v>
      </c>
      <c r="F9" s="26" t="s">
        <v>530</v>
      </c>
      <c r="G9" s="24"/>
      <c r="H9" s="26"/>
    </row>
    <row r="10" spans="1:8" ht="12.75" customHeight="1">
      <c r="A10" s="43" t="s">
        <v>480</v>
      </c>
      <c r="B10" s="26">
        <v>4</v>
      </c>
      <c r="C10" s="43" t="s">
        <v>492</v>
      </c>
      <c r="D10" s="26">
        <v>8</v>
      </c>
      <c r="E10" s="43" t="s">
        <v>108</v>
      </c>
      <c r="F10" s="26">
        <f>45+5+5</f>
        <v>55</v>
      </c>
      <c r="G10" s="24"/>
      <c r="H10" s="26"/>
    </row>
    <row r="11" spans="1:8" ht="12.75" customHeight="1">
      <c r="A11" s="43" t="s">
        <v>121</v>
      </c>
      <c r="B11" s="26">
        <v>2</v>
      </c>
      <c r="C11" s="44" t="s">
        <v>491</v>
      </c>
      <c r="D11" s="26" t="s">
        <v>530</v>
      </c>
      <c r="E11" s="43" t="s">
        <v>502</v>
      </c>
      <c r="F11" s="26">
        <v>4</v>
      </c>
      <c r="G11" s="24"/>
      <c r="H11" s="26"/>
    </row>
    <row r="12" spans="1:8" ht="12.75" customHeight="1">
      <c r="A12" s="43" t="s">
        <v>130</v>
      </c>
      <c r="B12" s="26">
        <v>4</v>
      </c>
      <c r="C12" s="43" t="s">
        <v>128</v>
      </c>
      <c r="D12" s="26">
        <v>10</v>
      </c>
      <c r="E12" s="43" t="s">
        <v>495</v>
      </c>
      <c r="F12" s="26">
        <v>2</v>
      </c>
      <c r="G12" s="24"/>
      <c r="H12" s="26"/>
    </row>
    <row r="13" spans="1:8" ht="12.75" customHeight="1">
      <c r="A13" s="43" t="s">
        <v>482</v>
      </c>
      <c r="B13" s="26" t="s">
        <v>530</v>
      </c>
      <c r="C13" s="43" t="s">
        <v>139</v>
      </c>
      <c r="D13" s="26">
        <v>4</v>
      </c>
      <c r="E13" s="43" t="s">
        <v>127</v>
      </c>
      <c r="F13" s="26">
        <f>0+15</f>
        <v>15</v>
      </c>
      <c r="G13" s="24"/>
      <c r="H13" s="26"/>
    </row>
    <row r="14" spans="1:8" ht="12.75" customHeight="1">
      <c r="A14" s="43" t="s">
        <v>138</v>
      </c>
      <c r="B14" s="26">
        <v>20</v>
      </c>
      <c r="C14" s="43" t="s">
        <v>103</v>
      </c>
      <c r="D14" s="26">
        <f>75+5+5+30</f>
        <v>115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D16" s="16">
        <v>5</v>
      </c>
      <c r="E16" s="43" t="s">
        <v>110</v>
      </c>
      <c r="F16" s="16" t="s">
        <v>530</v>
      </c>
      <c r="G16" s="24"/>
      <c r="H16" s="26"/>
    </row>
    <row r="17" spans="1:8" ht="12.75" customHeight="1">
      <c r="A17" s="43" t="s">
        <v>102</v>
      </c>
      <c r="B17" s="16">
        <f>10+15</f>
        <v>25</v>
      </c>
      <c r="C17" s="43" t="s">
        <v>494</v>
      </c>
      <c r="D17" s="16" t="s">
        <v>530</v>
      </c>
      <c r="E17" s="43" t="s">
        <v>132</v>
      </c>
      <c r="F17" s="16" t="s">
        <v>530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220</v>
      </c>
      <c r="C19" s="7" t="s">
        <v>0</v>
      </c>
      <c r="D19" s="9">
        <f>SUM(D3:D17)</f>
        <v>164</v>
      </c>
      <c r="E19" s="7" t="s">
        <v>0</v>
      </c>
      <c r="F19" s="9">
        <f>SUM(F3:F17)</f>
        <v>123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 t="s">
        <v>530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>
        <v>8</v>
      </c>
      <c r="C23" s="43" t="s">
        <v>487</v>
      </c>
      <c r="D23" s="26">
        <f>10</f>
        <v>10</v>
      </c>
      <c r="E23" s="24"/>
      <c r="F23" s="26"/>
      <c r="G23" s="24"/>
      <c r="H23" s="26"/>
    </row>
    <row r="24" spans="1:8" ht="12.75" customHeight="1">
      <c r="A24" s="43" t="s">
        <v>124</v>
      </c>
      <c r="B24" s="26">
        <v>8</v>
      </c>
      <c r="C24" s="43" t="s">
        <v>111</v>
      </c>
      <c r="D24" s="26" t="s">
        <v>530</v>
      </c>
      <c r="E24" s="24"/>
      <c r="F24" s="26"/>
      <c r="G24" s="24"/>
      <c r="H24" s="26"/>
    </row>
    <row r="25" spans="1:8" ht="12.75" customHeight="1">
      <c r="A25" s="43" t="s">
        <v>507</v>
      </c>
      <c r="B25" s="26">
        <f>60+3+10+3+5</f>
        <v>81</v>
      </c>
      <c r="C25" s="43" t="s">
        <v>484</v>
      </c>
      <c r="D25" s="26">
        <f>35</f>
        <v>35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6</v>
      </c>
      <c r="C26" s="43" t="s">
        <v>486</v>
      </c>
      <c r="D26" s="26">
        <v>8</v>
      </c>
      <c r="E26" s="24"/>
      <c r="F26" s="26"/>
      <c r="G26" s="24"/>
      <c r="H26" s="26"/>
    </row>
    <row r="27" spans="1:8" ht="12.75" customHeight="1">
      <c r="A27" s="43" t="s">
        <v>505</v>
      </c>
      <c r="B27" s="26">
        <v>4</v>
      </c>
      <c r="C27" s="43" t="s">
        <v>120</v>
      </c>
      <c r="D27" s="26" t="s">
        <v>530</v>
      </c>
      <c r="E27" s="24"/>
      <c r="F27" s="26"/>
      <c r="G27" s="24"/>
      <c r="H27" s="26"/>
    </row>
    <row r="28" spans="1:8" ht="12.75" customHeight="1">
      <c r="A28" s="43" t="s">
        <v>508</v>
      </c>
      <c r="B28" s="26" t="s">
        <v>530</v>
      </c>
      <c r="C28" s="43" t="s">
        <v>125</v>
      </c>
      <c r="D28" s="26">
        <v>2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10+10+10+15</f>
        <v>45</v>
      </c>
      <c r="C29" s="43" t="s">
        <v>129</v>
      </c>
      <c r="D29" s="26">
        <v>10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8</v>
      </c>
      <c r="C30" s="43" t="s">
        <v>490</v>
      </c>
      <c r="D30" s="26">
        <f>30+3</f>
        <v>33</v>
      </c>
      <c r="E30" s="24"/>
      <c r="F30" s="26"/>
      <c r="G30" s="24"/>
      <c r="H30" s="26"/>
    </row>
    <row r="31" spans="1:8" ht="12.75" customHeight="1">
      <c r="A31" s="43" t="s">
        <v>503</v>
      </c>
      <c r="B31" s="26">
        <f>8+5+3+10</f>
        <v>26</v>
      </c>
      <c r="C31" s="43" t="s">
        <v>489</v>
      </c>
      <c r="D31" s="26">
        <v>6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f>4+3</f>
        <v>7</v>
      </c>
      <c r="C32" s="43" t="s">
        <v>488</v>
      </c>
      <c r="D32" s="26" t="s">
        <v>530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25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 t="s">
        <v>530</v>
      </c>
      <c r="C35" s="43" t="s">
        <v>116</v>
      </c>
      <c r="D35" s="16" t="s">
        <v>530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D36" s="16">
        <v>20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193</v>
      </c>
      <c r="C38" s="7" t="s">
        <v>0</v>
      </c>
      <c r="D38" s="9">
        <f>SUM(D22:D36)</f>
        <v>149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H56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30.7109375" style="15" customWidth="1"/>
    <col min="2" max="2" width="5.7109375" style="16" customWidth="1"/>
    <col min="3" max="3" width="30.7109375" style="15" customWidth="1"/>
    <col min="4" max="4" width="5.7109375" style="16" customWidth="1"/>
    <col min="5" max="5" width="30.7109375" style="15" customWidth="1"/>
    <col min="6" max="6" width="5.7109375" style="16" customWidth="1"/>
    <col min="7" max="7" width="30.7109375" style="15" customWidth="1"/>
    <col min="8" max="8" width="5.7109375" style="16" customWidth="1"/>
    <col min="9" max="16384" width="9.140625" style="15" customWidth="1"/>
  </cols>
  <sheetData>
    <row r="1" spans="1:8" ht="12.75" customHeight="1">
      <c r="A1" s="45" t="s">
        <v>525</v>
      </c>
      <c r="B1" s="47"/>
      <c r="C1" s="45" t="s">
        <v>526</v>
      </c>
      <c r="D1" s="47"/>
      <c r="E1" s="45" t="s">
        <v>527</v>
      </c>
      <c r="F1" s="47"/>
      <c r="G1" s="45"/>
      <c r="H1" s="47"/>
    </row>
    <row r="2" spans="1:8" s="25" customFormat="1" ht="7.5" customHeight="1">
      <c r="A2" s="10"/>
      <c r="B2" s="11"/>
      <c r="C2" s="28"/>
      <c r="D2" s="11"/>
      <c r="E2" s="10"/>
      <c r="F2" s="11"/>
      <c r="G2" s="10"/>
      <c r="H2" s="11"/>
    </row>
    <row r="3" spans="1:8" ht="12.75" customHeight="1">
      <c r="A3" s="43" t="s">
        <v>478</v>
      </c>
      <c r="B3" s="26" t="s">
        <v>530</v>
      </c>
      <c r="C3" s="43" t="s">
        <v>112</v>
      </c>
      <c r="D3" s="26">
        <v>4</v>
      </c>
      <c r="E3" s="43" t="s">
        <v>122</v>
      </c>
      <c r="F3" s="26">
        <v>8</v>
      </c>
      <c r="G3" s="24"/>
      <c r="H3" s="26"/>
    </row>
    <row r="4" spans="1:8" ht="12.75" customHeight="1">
      <c r="A4" s="43" t="s">
        <v>119</v>
      </c>
      <c r="B4" s="26">
        <v>4</v>
      </c>
      <c r="C4" s="43" t="s">
        <v>493</v>
      </c>
      <c r="D4" s="26" t="s">
        <v>530</v>
      </c>
      <c r="E4" s="43" t="s">
        <v>499</v>
      </c>
      <c r="F4" s="26">
        <v>4</v>
      </c>
      <c r="G4" s="24"/>
      <c r="H4" s="26"/>
    </row>
    <row r="5" spans="1:8" ht="12.75" customHeight="1">
      <c r="A5" s="43" t="s">
        <v>133</v>
      </c>
      <c r="B5" s="26" t="s">
        <v>530</v>
      </c>
      <c r="C5" s="43" t="s">
        <v>107</v>
      </c>
      <c r="D5" s="26" t="s">
        <v>530</v>
      </c>
      <c r="E5" s="43" t="s">
        <v>497</v>
      </c>
      <c r="F5" s="26">
        <v>8</v>
      </c>
      <c r="G5" s="24"/>
      <c r="H5" s="26"/>
    </row>
    <row r="6" spans="1:8" ht="12.75" customHeight="1">
      <c r="A6" s="43" t="s">
        <v>479</v>
      </c>
      <c r="B6" s="26">
        <v>2</v>
      </c>
      <c r="C6" s="43" t="s">
        <v>101</v>
      </c>
      <c r="D6" s="26">
        <v>6</v>
      </c>
      <c r="E6" s="43" t="s">
        <v>500</v>
      </c>
      <c r="F6" s="26">
        <f>75+5</f>
        <v>80</v>
      </c>
      <c r="G6" s="24"/>
      <c r="H6" s="26"/>
    </row>
    <row r="7" spans="1:8" ht="12.75" customHeight="1">
      <c r="A7" s="43" t="s">
        <v>123</v>
      </c>
      <c r="B7" s="26">
        <v>10</v>
      </c>
      <c r="C7" s="43" t="s">
        <v>117</v>
      </c>
      <c r="D7" s="26" t="s">
        <v>530</v>
      </c>
      <c r="E7" s="43" t="s">
        <v>498</v>
      </c>
      <c r="F7" s="26">
        <v>4</v>
      </c>
      <c r="G7" s="24"/>
      <c r="H7" s="26"/>
    </row>
    <row r="8" spans="1:8" ht="12.75" customHeight="1">
      <c r="A8" s="43" t="s">
        <v>481</v>
      </c>
      <c r="B8" s="26" t="s">
        <v>530</v>
      </c>
      <c r="C8" s="43" t="s">
        <v>126</v>
      </c>
      <c r="D8" s="26">
        <v>10</v>
      </c>
      <c r="E8" s="43" t="s">
        <v>105</v>
      </c>
      <c r="F8" s="26">
        <v>8</v>
      </c>
      <c r="G8" s="24"/>
      <c r="H8" s="26"/>
    </row>
    <row r="9" spans="1:8" ht="12.75" customHeight="1">
      <c r="A9" s="43" t="s">
        <v>477</v>
      </c>
      <c r="B9" s="26">
        <f>8+15</f>
        <v>23</v>
      </c>
      <c r="C9" s="43" t="s">
        <v>109</v>
      </c>
      <c r="D9" s="26">
        <v>20</v>
      </c>
      <c r="E9" s="43" t="s">
        <v>496</v>
      </c>
      <c r="F9" s="26">
        <f>60+3+5+5</f>
        <v>73</v>
      </c>
      <c r="G9" s="24"/>
      <c r="H9" s="26"/>
    </row>
    <row r="10" spans="1:8" ht="12.75" customHeight="1">
      <c r="A10" s="43" t="s">
        <v>480</v>
      </c>
      <c r="B10" s="26" t="s">
        <v>530</v>
      </c>
      <c r="C10" s="43" t="s">
        <v>492</v>
      </c>
      <c r="D10" s="26">
        <v>8</v>
      </c>
      <c r="E10" s="43" t="s">
        <v>108</v>
      </c>
      <c r="F10" s="26" t="s">
        <v>530</v>
      </c>
      <c r="G10" s="24"/>
      <c r="H10" s="26"/>
    </row>
    <row r="11" spans="1:8" ht="12.75" customHeight="1">
      <c r="A11" s="43" t="s">
        <v>121</v>
      </c>
      <c r="B11" s="26">
        <v>2</v>
      </c>
      <c r="C11" s="44" t="s">
        <v>491</v>
      </c>
      <c r="D11" s="26" t="s">
        <v>530</v>
      </c>
      <c r="E11" s="43" t="s">
        <v>502</v>
      </c>
      <c r="F11" s="26" t="s">
        <v>530</v>
      </c>
      <c r="G11" s="24"/>
      <c r="H11" s="26"/>
    </row>
    <row r="12" spans="1:8" ht="12.75" customHeight="1">
      <c r="A12" s="43" t="s">
        <v>130</v>
      </c>
      <c r="B12" s="26">
        <v>4</v>
      </c>
      <c r="C12" s="43" t="s">
        <v>128</v>
      </c>
      <c r="D12" s="26">
        <v>8</v>
      </c>
      <c r="E12" s="43" t="s">
        <v>495</v>
      </c>
      <c r="F12" s="26">
        <v>15</v>
      </c>
      <c r="G12" s="24"/>
      <c r="H12" s="26"/>
    </row>
    <row r="13" spans="1:8" ht="12.75" customHeight="1">
      <c r="A13" s="43" t="s">
        <v>482</v>
      </c>
      <c r="B13" s="26">
        <v>2</v>
      </c>
      <c r="C13" s="43" t="s">
        <v>139</v>
      </c>
      <c r="D13" s="26">
        <v>6</v>
      </c>
      <c r="E13" s="43" t="s">
        <v>127</v>
      </c>
      <c r="F13" s="26">
        <f>90+10+3+10+15</f>
        <v>128</v>
      </c>
      <c r="G13" s="24"/>
      <c r="H13" s="26"/>
    </row>
    <row r="14" spans="1:8" ht="12.75" customHeight="1">
      <c r="A14" s="43" t="s">
        <v>138</v>
      </c>
      <c r="B14" s="26">
        <v>8</v>
      </c>
      <c r="C14" s="43" t="s">
        <v>103</v>
      </c>
      <c r="D14" s="26">
        <f>8+30</f>
        <v>38</v>
      </c>
      <c r="E14" s="43" t="s">
        <v>501</v>
      </c>
      <c r="F14" s="26" t="s">
        <v>530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43" t="s">
        <v>104</v>
      </c>
      <c r="B16" s="16" t="s">
        <v>530</v>
      </c>
      <c r="C16" s="43" t="s">
        <v>425</v>
      </c>
      <c r="E16" s="43" t="s">
        <v>110</v>
      </c>
      <c r="G16" s="24"/>
      <c r="H16" s="26"/>
    </row>
    <row r="17" spans="1:8" ht="12.75" customHeight="1">
      <c r="A17" s="43" t="s">
        <v>102</v>
      </c>
      <c r="B17" s="16">
        <f>0+15</f>
        <v>15</v>
      </c>
      <c r="C17" s="43" t="s">
        <v>494</v>
      </c>
      <c r="E17" s="43" t="s">
        <v>132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70</v>
      </c>
      <c r="C19" s="7" t="s">
        <v>0</v>
      </c>
      <c r="D19" s="9">
        <f>SUM(D3:D17)</f>
        <v>100</v>
      </c>
      <c r="E19" s="7" t="s">
        <v>0</v>
      </c>
      <c r="F19" s="9">
        <f>SUM(F3:F17)</f>
        <v>328</v>
      </c>
      <c r="G19" s="7" t="s">
        <v>0</v>
      </c>
      <c r="H19" s="9">
        <f>SUM(H3:H17)</f>
        <v>0</v>
      </c>
    </row>
    <row r="20" spans="1:8" ht="12.75" customHeight="1">
      <c r="A20" s="45" t="s">
        <v>528</v>
      </c>
      <c r="B20" s="47"/>
      <c r="C20" s="45" t="s">
        <v>529</v>
      </c>
      <c r="D20" s="47"/>
      <c r="E20" s="45"/>
      <c r="F20" s="47"/>
      <c r="G20" s="45"/>
      <c r="H20" s="47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43" t="s">
        <v>510</v>
      </c>
      <c r="B22" s="26">
        <v>30</v>
      </c>
      <c r="C22" s="44" t="s">
        <v>485</v>
      </c>
      <c r="D22" s="26" t="s">
        <v>530</v>
      </c>
      <c r="E22" s="24"/>
      <c r="F22" s="26"/>
      <c r="G22" s="24"/>
      <c r="H22" s="26"/>
    </row>
    <row r="23" spans="1:8" ht="12.75" customHeight="1">
      <c r="A23" s="43" t="s">
        <v>506</v>
      </c>
      <c r="B23" s="26" t="s">
        <v>530</v>
      </c>
      <c r="C23" s="43" t="s">
        <v>487</v>
      </c>
      <c r="D23" s="26">
        <v>6</v>
      </c>
      <c r="E23" s="24"/>
      <c r="F23" s="26"/>
      <c r="G23" s="24"/>
      <c r="H23" s="26"/>
    </row>
    <row r="24" spans="1:8" ht="12.75" customHeight="1">
      <c r="A24" s="43" t="s">
        <v>124</v>
      </c>
      <c r="B24" s="26" t="s">
        <v>530</v>
      </c>
      <c r="C24" s="43" t="s">
        <v>111</v>
      </c>
      <c r="D24" s="26">
        <v>40</v>
      </c>
      <c r="E24" s="24"/>
      <c r="F24" s="26"/>
      <c r="G24" s="24"/>
      <c r="H24" s="26"/>
    </row>
    <row r="25" spans="1:8" ht="12.75" customHeight="1">
      <c r="A25" s="43" t="s">
        <v>507</v>
      </c>
      <c r="B25" s="26" t="s">
        <v>530</v>
      </c>
      <c r="C25" s="43" t="s">
        <v>484</v>
      </c>
      <c r="D25" s="26">
        <v>8</v>
      </c>
      <c r="E25" s="24"/>
      <c r="F25" s="26"/>
      <c r="G25" s="24"/>
      <c r="H25" s="26"/>
    </row>
    <row r="26" spans="1:8" ht="12.75" customHeight="1">
      <c r="A26" s="43" t="s">
        <v>511</v>
      </c>
      <c r="B26" s="26">
        <v>6</v>
      </c>
      <c r="C26" s="43" t="s">
        <v>486</v>
      </c>
      <c r="D26" s="26">
        <v>6</v>
      </c>
      <c r="E26" s="24"/>
      <c r="F26" s="26"/>
      <c r="G26" s="24"/>
      <c r="H26" s="26"/>
    </row>
    <row r="27" spans="1:8" ht="12.75" customHeight="1">
      <c r="A27" s="43" t="s">
        <v>505</v>
      </c>
      <c r="B27" s="26" t="s">
        <v>530</v>
      </c>
      <c r="C27" s="43" t="s">
        <v>120</v>
      </c>
      <c r="D27" s="26">
        <v>8</v>
      </c>
      <c r="E27" s="24"/>
      <c r="F27" s="26"/>
      <c r="G27" s="24"/>
      <c r="H27" s="26"/>
    </row>
    <row r="28" spans="1:8" ht="12.75" customHeight="1">
      <c r="A28" s="43" t="s">
        <v>508</v>
      </c>
      <c r="B28" s="26">
        <f>35</f>
        <v>35</v>
      </c>
      <c r="C28" s="43" t="s">
        <v>125</v>
      </c>
      <c r="D28" s="26" t="s">
        <v>530</v>
      </c>
      <c r="E28" s="24"/>
      <c r="F28" s="26"/>
      <c r="G28" s="24"/>
      <c r="H28" s="26"/>
    </row>
    <row r="29" spans="1:8" ht="12.75" customHeight="1">
      <c r="A29" s="43" t="s">
        <v>131</v>
      </c>
      <c r="B29" s="26">
        <f>0+15</f>
        <v>15</v>
      </c>
      <c r="C29" s="43" t="s">
        <v>129</v>
      </c>
      <c r="D29" s="26">
        <v>6</v>
      </c>
      <c r="E29" s="24"/>
      <c r="F29" s="26"/>
      <c r="G29" s="24"/>
      <c r="H29" s="26"/>
    </row>
    <row r="30" spans="1:8" ht="12.75" customHeight="1">
      <c r="A30" s="43" t="s">
        <v>504</v>
      </c>
      <c r="B30" s="26">
        <v>6</v>
      </c>
      <c r="C30" s="43" t="s">
        <v>490</v>
      </c>
      <c r="D30" s="26">
        <v>10</v>
      </c>
      <c r="E30" s="24"/>
      <c r="F30" s="26"/>
      <c r="G30" s="24"/>
      <c r="H30" s="26"/>
    </row>
    <row r="31" spans="1:8" ht="12.75" customHeight="1">
      <c r="A31" s="43" t="s">
        <v>503</v>
      </c>
      <c r="B31" s="26" t="s">
        <v>530</v>
      </c>
      <c r="C31" s="43" t="s">
        <v>489</v>
      </c>
      <c r="D31" s="26" t="s">
        <v>530</v>
      </c>
      <c r="E31" s="24"/>
      <c r="F31" s="26"/>
      <c r="G31" s="24"/>
      <c r="H31" s="26"/>
    </row>
    <row r="32" spans="1:8" ht="12.75" customHeight="1">
      <c r="A32" s="43" t="s">
        <v>114</v>
      </c>
      <c r="B32" s="26">
        <v>8</v>
      </c>
      <c r="C32" s="43" t="s">
        <v>488</v>
      </c>
      <c r="D32" s="26">
        <v>10</v>
      </c>
      <c r="E32" s="24"/>
      <c r="F32" s="26"/>
      <c r="G32" s="24"/>
      <c r="H32" s="26"/>
    </row>
    <row r="33" spans="1:8" ht="12.75" customHeight="1">
      <c r="A33" s="43" t="s">
        <v>509</v>
      </c>
      <c r="B33" s="26" t="s">
        <v>530</v>
      </c>
      <c r="C33" s="43" t="s">
        <v>292</v>
      </c>
      <c r="D33" s="26">
        <v>6</v>
      </c>
      <c r="E33" s="24"/>
      <c r="F33" s="26"/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43" t="s">
        <v>113</v>
      </c>
      <c r="B35" s="16">
        <v>5</v>
      </c>
      <c r="C35" s="43" t="s">
        <v>116</v>
      </c>
      <c r="E35" s="24"/>
      <c r="F35" s="26"/>
      <c r="G35" s="24"/>
      <c r="H35" s="26"/>
    </row>
    <row r="36" spans="1:8" ht="12.75" customHeight="1">
      <c r="A36" s="43" t="s">
        <v>512</v>
      </c>
      <c r="B36" s="16" t="s">
        <v>530</v>
      </c>
      <c r="C36" s="43" t="s">
        <v>106</v>
      </c>
      <c r="E36" s="24"/>
      <c r="F36" s="26"/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105</v>
      </c>
      <c r="C38" s="7" t="s">
        <v>0</v>
      </c>
      <c r="D38" s="9">
        <f>SUM(D22:D36)</f>
        <v>100</v>
      </c>
      <c r="E38" s="7" t="s">
        <v>0</v>
      </c>
      <c r="F38" s="9">
        <f>SUM(F22:F36)</f>
        <v>0</v>
      </c>
      <c r="G38" s="7" t="s">
        <v>0</v>
      </c>
      <c r="H38" s="9">
        <f>SUM(H22:H36)</f>
        <v>0</v>
      </c>
    </row>
    <row r="39" spans="1:6" ht="12.75" customHeight="1">
      <c r="A39" s="53"/>
      <c r="B39" s="53"/>
      <c r="C39" s="53"/>
      <c r="D39" s="53"/>
      <c r="E39" s="53"/>
      <c r="F39" s="53"/>
    </row>
    <row r="40" spans="1:6" ht="12.75" customHeight="1">
      <c r="A40" s="13"/>
      <c r="B40" s="13"/>
      <c r="C40" s="13"/>
      <c r="D40" s="13"/>
      <c r="E40" s="13"/>
      <c r="F40" s="13"/>
    </row>
    <row r="41" ht="12.75" customHeight="1"/>
    <row r="42" spans="1:6" ht="12.75" customHeight="1">
      <c r="A42" s="17"/>
      <c r="E42" s="53"/>
      <c r="F42" s="53"/>
    </row>
    <row r="43" ht="12.75" customHeight="1">
      <c r="C43" s="17"/>
    </row>
    <row r="44" ht="12.75" customHeight="1">
      <c r="A44" s="17"/>
    </row>
    <row r="45" ht="12.75" customHeight="1"/>
    <row r="46" ht="12.75" customHeight="1"/>
    <row r="47" ht="12.75" customHeight="1"/>
    <row r="48" ht="12.75" customHeight="1">
      <c r="A48" s="17"/>
    </row>
    <row r="53" spans="1:6" ht="12.75">
      <c r="A53" s="12"/>
      <c r="B53" s="12"/>
      <c r="C53" s="12"/>
      <c r="D53" s="12"/>
      <c r="E53" s="12"/>
      <c r="F53" s="12"/>
    </row>
    <row r="56" spans="1:6" ht="12.75">
      <c r="A56" s="12"/>
      <c r="B56" s="12"/>
      <c r="C56" s="12"/>
      <c r="D56" s="12"/>
      <c r="E56" s="12"/>
      <c r="F56" s="12"/>
    </row>
  </sheetData>
  <sheetProtection/>
  <mergeCells count="12">
    <mergeCell ref="G1:H1"/>
    <mergeCell ref="A20:B20"/>
    <mergeCell ref="C20:D20"/>
    <mergeCell ref="E20:F20"/>
    <mergeCell ref="A39:B39"/>
    <mergeCell ref="G20:H20"/>
    <mergeCell ref="C39:D39"/>
    <mergeCell ref="E39:F39"/>
    <mergeCell ref="E42:F42"/>
    <mergeCell ref="A1:B1"/>
    <mergeCell ref="C1:D1"/>
    <mergeCell ref="E1:F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FANTATOUR2022: &amp;A TAPPA&amp;R&amp;G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Jonni Bardi</cp:lastModifiedBy>
  <cp:lastPrinted>2023-07-01T09:45:35Z</cp:lastPrinted>
  <dcterms:created xsi:type="dcterms:W3CDTF">2006-05-06T13:46:49Z</dcterms:created>
  <dcterms:modified xsi:type="dcterms:W3CDTF">2023-07-24T08:09:00Z</dcterms:modified>
  <cp:category/>
  <cp:version/>
  <cp:contentType/>
  <cp:contentStatus/>
</cp:coreProperties>
</file>